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 (правка)" sheetId="2" r:id="rId2"/>
  </sheets>
  <definedNames>
    <definedName name="_xlnm.Print_Titles" localSheetId="1">'план (правка)'!$8:$8</definedName>
    <definedName name="_xlnm.Print_Area" localSheetId="1">'план (правка)'!$A$1:$S$195</definedName>
    <definedName name="_xlnm.Print_Area" localSheetId="0">'титулка'!$A$1:$BA$36</definedName>
  </definedNames>
  <calcPr fullCalcOnLoad="1"/>
</workbook>
</file>

<file path=xl/sharedStrings.xml><?xml version="1.0" encoding="utf-8"?>
<sst xmlns="http://schemas.openxmlformats.org/spreadsheetml/2006/main" count="542" uniqueCount="238">
  <si>
    <t>Міністерство освіти і науки України</t>
  </si>
  <si>
    <t>Ректор __________________</t>
  </si>
  <si>
    <t>Донбаська державна машинобудівна академія</t>
  </si>
  <si>
    <t xml:space="preserve">ІНТЕГРОВАННИЙ  НАВЧАЛЬНИЙ ПЛАН </t>
  </si>
  <si>
    <t>Курс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</si>
  <si>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</si>
  <si>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</si>
  <si>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</si>
  <si>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</si>
  <si>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</si>
  <si>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</si>
  <si>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</si>
  <si>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</si>
  <si>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</si>
  <si>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</si>
  <si>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</si>
  <si>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</si>
  <si>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1уск</t>
  </si>
  <si>
    <t>Т</t>
  </si>
  <si>
    <t>С</t>
  </si>
  <si>
    <t>К</t>
  </si>
  <si>
    <t>2 уск</t>
  </si>
  <si>
    <t>П</t>
  </si>
  <si>
    <t>Т/П/Д</t>
  </si>
  <si>
    <t>Д</t>
  </si>
  <si>
    <t xml:space="preserve"> </t>
  </si>
  <si>
    <t>Теоретичне навчання</t>
  </si>
  <si>
    <t>Практика</t>
  </si>
  <si>
    <t>Держ. атест.</t>
  </si>
  <si>
    <t>Кані-кули</t>
  </si>
  <si>
    <t>Усього</t>
  </si>
  <si>
    <t>Назва
 практики</t>
  </si>
  <si>
    <t>Тижні</t>
  </si>
  <si>
    <t>Переддипломна</t>
  </si>
  <si>
    <t>24+8по18год</t>
  </si>
  <si>
    <t>8 по12год+3</t>
  </si>
  <si>
    <t>5</t>
  </si>
  <si>
    <t>Всього</t>
  </si>
  <si>
    <t>13</t>
  </si>
  <si>
    <t>95</t>
  </si>
  <si>
    <t>№ п/п</t>
  </si>
  <si>
    <t>НАЗВА ДИСЦИПЛІН</t>
  </si>
  <si>
    <t>Кредити ECTS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</si>
  <si>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</si>
  <si>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</si>
  <si>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</si>
  <si>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</si>
  <si>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</si>
  <si>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1 курс</t>
  </si>
  <si>
    <t>2 курс</t>
  </si>
  <si>
    <t>3 курс</t>
  </si>
  <si>
    <t>4 курс</t>
  </si>
  <si>
    <t>Разом</t>
  </si>
  <si>
    <t>лекції</t>
  </si>
  <si>
    <t xml:space="preserve">лаборат. </t>
  </si>
  <si>
    <t>практич</t>
  </si>
  <si>
    <t>кількість тижнів у семестрі</t>
  </si>
  <si>
    <t>ісп.</t>
  </si>
  <si>
    <t>2</t>
  </si>
  <si>
    <t>3</t>
  </si>
  <si>
    <t>Історія української культури</t>
  </si>
  <si>
    <t xml:space="preserve">                  на базі академії</t>
  </si>
  <si>
    <t>ф*</t>
  </si>
  <si>
    <t>Філософія</t>
  </si>
  <si>
    <t>Фізичне виховання</t>
  </si>
  <si>
    <t>Обчислювальна техніка та програмування</t>
  </si>
  <si>
    <t>на базі академії</t>
  </si>
  <si>
    <t>1</t>
  </si>
  <si>
    <t>Програмні засоби в електромеханіці</t>
  </si>
  <si>
    <t>Теоретична механіка (загальний обсяг)</t>
  </si>
  <si>
    <t>Фізика (загальний обсяг)</t>
  </si>
  <si>
    <t>Електроніка та мікросхемотехніка</t>
  </si>
  <si>
    <t>4</t>
  </si>
  <si>
    <t>Електроніка та мікросхемотехніка (курсова робота)</t>
  </si>
  <si>
    <t>Електричні апарати</t>
  </si>
  <si>
    <t>Електричні машини</t>
  </si>
  <si>
    <t>Електропостачання та енергозбереження промислових підприємств</t>
  </si>
  <si>
    <t>Мікропроцесорні пристрої</t>
  </si>
  <si>
    <t>Прикладна механіка (загальний обсяг)</t>
  </si>
  <si>
    <t>Теоретичні основи електротехніки (загальний обсяг)</t>
  </si>
  <si>
    <t xml:space="preserve">на базі академії </t>
  </si>
  <si>
    <t>Теорія автоматичного керування</t>
  </si>
  <si>
    <t>Теорія дискретних систем автоматичного керування</t>
  </si>
  <si>
    <t xml:space="preserve">Теорія електроприводу </t>
  </si>
  <si>
    <t>Теорія електроприводу (курсова робота)</t>
  </si>
  <si>
    <t>*</t>
  </si>
  <si>
    <t>Переддипломна практика</t>
  </si>
  <si>
    <t>Підприємницька діяльність та економіка підприємства</t>
  </si>
  <si>
    <t>Силова електроніка</t>
  </si>
  <si>
    <t>Іспити</t>
  </si>
  <si>
    <t>Заліки</t>
  </si>
  <si>
    <t>Курсові роботи</t>
  </si>
  <si>
    <t>Зав.кафедри ЕСА</t>
  </si>
  <si>
    <t xml:space="preserve">іспити </t>
  </si>
  <si>
    <t>заліки</t>
  </si>
  <si>
    <t>курсові</t>
  </si>
  <si>
    <t>проекти</t>
  </si>
  <si>
    <t>роботи</t>
  </si>
  <si>
    <t>Разом:</t>
  </si>
  <si>
    <t>На базі академії</t>
  </si>
  <si>
    <t>3.1</t>
  </si>
  <si>
    <t>3.2</t>
  </si>
  <si>
    <t>4.1</t>
  </si>
  <si>
    <t>Підсумок</t>
  </si>
  <si>
    <t>Всього за рівень "Бакалавр":</t>
  </si>
  <si>
    <t>1. ОБОВ'ЯЗКОВІ НАВЧАЛЬНІ  ДИСЦИПЛІНИ</t>
  </si>
  <si>
    <t xml:space="preserve">Інженерна графіка </t>
  </si>
  <si>
    <t>Вища математика</t>
  </si>
  <si>
    <t>Теорія імовірності та випадкові процеси</t>
  </si>
  <si>
    <t>Основи охорони праці та безпека життєдіяльності (загальний обсяг)</t>
  </si>
  <si>
    <t>2. ДИСЦИПЛІНИ ВІЛЬНОГО ВИБОРУ</t>
  </si>
  <si>
    <t>Кредиты</t>
  </si>
  <si>
    <t>-</t>
  </si>
  <si>
    <t>43</t>
  </si>
  <si>
    <t xml:space="preserve">Іноземна мова (за проф.спр.) (загальний обсяг) </t>
  </si>
  <si>
    <t>Об'єктно- орієнтовані технології і пакети в комп'ютерних системах керування</t>
  </si>
  <si>
    <t xml:space="preserve">Комп'ютерна схемотехніка </t>
  </si>
  <si>
    <t xml:space="preserve">Об'єктно- орієнтовані технології і пакети в спеціалізованих електромеханічних системах </t>
  </si>
  <si>
    <t>Основи САПР комп'ютерізованих систем автоматизації</t>
  </si>
  <si>
    <t>Спеціалізовані системи керування електроприводами</t>
  </si>
  <si>
    <t>Спеціалізовані системи керування електроприводами (курс.робота)</t>
  </si>
  <si>
    <t>2+с*</t>
  </si>
  <si>
    <t>с*</t>
  </si>
  <si>
    <t xml:space="preserve">      Примітка:  ф* / с* - секційні заняття (факультатив),                                                                      ** - щорічне оцінювання фізичної підготовки студентів</t>
  </si>
  <si>
    <r>
      <t xml:space="preserve">спеціальність : </t>
    </r>
    <r>
      <rPr>
        <b/>
        <sz val="20"/>
        <rFont val="Times New Roman"/>
        <family val="1"/>
      </rPr>
      <t>141 "Електроенергетика, електротехніка та електромеханіка"</t>
    </r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</si>
  <si>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</si>
  <si>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</si>
  <si>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</si>
  <si>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</si>
  <si>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Кваліфікація: бакалавр з електроенергетики, електротехніки та електромеханіки</t>
  </si>
  <si>
    <t>ісп</t>
  </si>
  <si>
    <t>Розподіл за семестрами</t>
  </si>
  <si>
    <t>2а</t>
  </si>
  <si>
    <t>2б</t>
  </si>
  <si>
    <t>4а</t>
  </si>
  <si>
    <t>4б</t>
  </si>
  <si>
    <t>Семестр</t>
  </si>
  <si>
    <t>ПК</t>
  </si>
  <si>
    <t xml:space="preserve">Електричні машини (курсовий проект) </t>
  </si>
  <si>
    <t>исправл опеч на сем 2б</t>
  </si>
  <si>
    <t>КИТ</t>
  </si>
  <si>
    <t>Екзаменаційна сесія та проміжний контроль</t>
  </si>
  <si>
    <t>10</t>
  </si>
  <si>
    <t>58+8по18год</t>
  </si>
  <si>
    <t>2+48год*</t>
  </si>
  <si>
    <t>2+48 год*</t>
  </si>
  <si>
    <t>А</t>
  </si>
  <si>
    <t>так</t>
  </si>
  <si>
    <r>
      <t>форма навчання:</t>
    </r>
    <r>
      <rPr>
        <b/>
        <sz val="20"/>
        <rFont val="Times New Roman"/>
        <family val="1"/>
      </rPr>
      <t xml:space="preserve"> денна  зі скороченим терміном навчання</t>
    </r>
  </si>
  <si>
    <t>Декан ФАМІТ</t>
  </si>
  <si>
    <t>С.В.Подлєсний</t>
  </si>
  <si>
    <t>О.І.Шеремет</t>
  </si>
  <si>
    <t>1.1. ЦИКЛ ЗАГАЛЬНОЇ ПІДГОТОВКИ</t>
  </si>
  <si>
    <t>Разом на базі академії</t>
  </si>
  <si>
    <t>1.2.  ЦИКЛ ПРОФЕСІЙНОЇ ПІДГОТОВКИ</t>
  </si>
  <si>
    <t>1.3. ПРАКТИЧНА ПІДГОТОВКА</t>
  </si>
  <si>
    <t>2.2 ЦИКЛ ПРОФЕСІЙНОЇ ПІДГОТОВКИ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</si>
  <si>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</si>
  <si>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</si>
  <si>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</si>
  <si>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</si>
  <si>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</si>
  <si>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</si>
  <si>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</si>
  <si>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</si>
  <si>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</si>
  <si>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</si>
  <si>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</si>
  <si>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</si>
  <si>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</si>
  <si>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Електромеханічні системи та робототехнічні комплекси з інтелектуальним керуванням</t>
  </si>
  <si>
    <t>Комп'ютерні інформаційні технології в електроенергетиці</t>
  </si>
  <si>
    <t>Автоматизація електроенергетичних систем та електротехнічних комплексів</t>
  </si>
  <si>
    <t>1,2б</t>
  </si>
  <si>
    <t>1.4.  АТЕСТАЦІЯ</t>
  </si>
  <si>
    <t>Кваліфікаційна робота бакалавра</t>
  </si>
  <si>
    <t>Всього практична підготовка та атестація:</t>
  </si>
  <si>
    <t>Основи САПР спеціалізованих електромеханічних систем</t>
  </si>
  <si>
    <t>Мікропроцесорні системи керування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</si>
  <si>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</si>
  <si>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з галузі знань: </t>
    </r>
    <r>
      <rPr>
        <b/>
        <sz val="20"/>
        <rFont val="Times New Roman"/>
        <family val="1"/>
      </rPr>
      <t xml:space="preserve"> 14 "Електрична інженерія"</t>
    </r>
  </si>
  <si>
    <r>
      <rPr>
        <sz val="20"/>
        <rFont val="Times New Roman"/>
        <family val="1"/>
      </rPr>
      <t>освітньо-професійна програма:</t>
    </r>
    <r>
      <rPr>
        <b/>
        <sz val="20"/>
        <rFont val="Times New Roman"/>
        <family val="1"/>
      </rPr>
      <t xml:space="preserve">  "Електроенергетика, електротехніка та електромеханіка"</t>
    </r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</si>
  <si>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</si>
  <si>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АТЕСТАЦІЯ</t>
  </si>
  <si>
    <t>№ з/п</t>
  </si>
  <si>
    <t>Форма атестації (екзамен, дипломний проект (робота))</t>
  </si>
  <si>
    <t>на базі фахової передвищої освіти</t>
  </si>
  <si>
    <t xml:space="preserve">                  на базі фахової передвищої освіти</t>
  </si>
  <si>
    <t>Українська мова (за проф.спр.) на базі фахової передвищої освіти</t>
  </si>
  <si>
    <t xml:space="preserve">                 на базі фахової передвищої освіти</t>
  </si>
  <si>
    <t>Основи економічної теорії на базі фахової передвищої освіти</t>
  </si>
  <si>
    <t>Правознавство та господарське законодавство на базі фахової передвищої освіти</t>
  </si>
  <si>
    <t>Екологія на базі фахової передвищої освіти</t>
  </si>
  <si>
    <t>Електротехнічні матеріали на базі фахової передвищої освіти</t>
  </si>
  <si>
    <t>Разом на базі фахової передвищої освіти</t>
  </si>
  <si>
    <t>Навчальна практика на базі фахової передвищої освіти</t>
  </si>
  <si>
    <t>Технологічна практика на базі фахової передвищої освіти</t>
  </si>
  <si>
    <t xml:space="preserve">3. ПОЗАКРЕДИТНІ ДИСЦИПЛІНИ </t>
  </si>
  <si>
    <t>Історія України на базі фахової передвищої освіти</t>
  </si>
  <si>
    <t>Дисципліна 1</t>
  </si>
  <si>
    <t>Дисципліна 2</t>
  </si>
  <si>
    <t>Дисципліна 3</t>
  </si>
  <si>
    <t>Дисципліна 4</t>
  </si>
  <si>
    <t>Дисципліна 5</t>
  </si>
  <si>
    <t>Дисципліна 6</t>
  </si>
  <si>
    <t>Дисципліна 7</t>
  </si>
  <si>
    <t>Комп'ютеризовані системи керування електроприводами</t>
  </si>
  <si>
    <t>Комп'ютеризовані системи керування</t>
  </si>
  <si>
    <t>Моделювання електромеханічних систем та механотроніка</t>
  </si>
  <si>
    <t>2.1 ЦИКЛ ЗАГАЛЬНОЇ ПІДГОТОВКИ</t>
  </si>
  <si>
    <t>Соціологія  на базі фахової передвищої освіти</t>
  </si>
  <si>
    <t>Правознавство  на базі фахової передвищої освіти</t>
  </si>
  <si>
    <t>Монтаж і наладка ел.мех.систем на базі фахової передвищої освіти</t>
  </si>
  <si>
    <t>Випробування, експлуатація і ремонт на базі фахової передвищої освіти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</si>
  <si>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</si>
  <si>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</si>
  <si>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</si>
  <si>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</si>
  <si>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Вступ до освітнього процесу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</si>
  <si>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</si>
  <si>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</si>
  <si>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</si>
  <si>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</si>
  <si>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</si>
  <si>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</si>
  <si>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</si>
  <si>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</si>
  <si>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</si>
  <si>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</si>
  <si>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</si>
  <si>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Комп'ютеризовані системи керування електроприводами (курс.робота)</t>
  </si>
  <si>
    <t>зал</t>
  </si>
  <si>
    <t>Срок навчання -1 рік 10 місяців</t>
  </si>
  <si>
    <t xml:space="preserve">Позначення: Т – теоретичне навчання; С – екзаменаційна сесія; ПК- проміжний контроль; П – практика; К – канікули; Д– виконання кваліфікаційної роботи; А – атестація </t>
  </si>
  <si>
    <t>Виконання квал. роботи</t>
  </si>
  <si>
    <t xml:space="preserve">V. План освітнього процесу на 2021/2022 навчальний рік      </t>
  </si>
  <si>
    <t>протокол № 10</t>
  </si>
  <si>
    <t>" 29 " квітня    2021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</si>
</sst>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_-;\-* #,##0_-;\ _-;_-@_-"/>
    <numFmt numFmtId="181" formatCode="#,##0;\-* #,##0_-;\ _-;_-@_-"/>
    <numFmt numFmtId="182" formatCode="0.0"/>
    <numFmt numFmtId="183" formatCode="#,##0_ ;\-#,##0\ "/>
    <numFmt numFmtId="184" formatCode="#,##0.0;\-* #,##0.0_-;\ _-;_-@_-"/>
    <numFmt numFmtId="185" formatCode="0.000"/>
    <numFmt numFmtId="186" formatCode="#,##0.0_ ;\-#,##0.0\ "/>
    <numFmt numFmtId="187" formatCode="#,##0.0_-;\-* #,##0.0_-;\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Cambria"/>
      <family val="1"/>
    </font>
    <font>
      <sz val="10"/>
      <name val="Cambria"/>
      <family val="1"/>
    </font>
    <font>
      <i/>
      <sz val="10"/>
      <name val="Arial Cyr"/>
      <family val="2"/>
    </font>
    <font>
      <b/>
      <sz val="14"/>
      <name val="Cambria"/>
      <family val="1"/>
    </font>
    <font>
      <sz val="12"/>
      <name val="Arial Cyr"/>
      <family val="2"/>
    </font>
    <font>
      <b/>
      <sz val="10"/>
      <name val="Arial Cyr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name val="Arial Cyr"/>
      <family val="2"/>
    </font>
    <font>
      <b/>
      <sz val="12"/>
      <name val="Arial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2"/>
    </font>
    <font>
      <b/>
      <sz val="10"/>
      <color indexed="30"/>
      <name val="Arial Cyr"/>
      <family val="2"/>
    </font>
    <font>
      <sz val="12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color indexed="40"/>
      <name val="Times New Roman"/>
      <family val="1"/>
    </font>
    <font>
      <b/>
      <i/>
      <sz val="12"/>
      <color indexed="40"/>
      <name val="Times New Roman"/>
      <family val="1"/>
    </font>
    <font>
      <sz val="10"/>
      <color indexed="4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Arial Cyr"/>
      <family val="2"/>
    </font>
    <font>
      <b/>
      <sz val="10"/>
      <color rgb="FF0070C0"/>
      <name val="Arial Cyr"/>
      <family val="2"/>
    </font>
    <font>
      <sz val="12"/>
      <color rgb="FF00B0F0"/>
      <name val="Times New Roman"/>
      <family val="1"/>
    </font>
    <font>
      <sz val="14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i/>
      <sz val="12"/>
      <color rgb="FF00B0F0"/>
      <name val="Times New Roman"/>
      <family val="1"/>
    </font>
    <font>
      <sz val="10"/>
      <color rgb="FF00B0F0"/>
      <name val="Arial Cyr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83" fillId="32" borderId="0" applyNumberFormat="0" applyBorder="0" applyAlignment="0" applyProtection="0"/>
  </cellStyleXfs>
  <cellXfs count="110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49" fontId="1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2" fillId="0" borderId="0" xfId="0" applyNumberFormat="1" applyFont="1" applyFill="1" applyBorder="1" applyAlignment="1" applyProtection="1">
      <alignment vertical="center"/>
      <protection/>
    </xf>
    <xf numFmtId="18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0" borderId="13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3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180" fontId="16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180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18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>
      <alignment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80" fontId="22" fillId="0" borderId="28" xfId="0" applyNumberFormat="1" applyFont="1" applyFill="1" applyBorder="1" applyAlignment="1" applyProtection="1">
      <alignment horizontal="left" vertical="center" wrapText="1"/>
      <protection/>
    </xf>
    <xf numFmtId="180" fontId="22" fillId="0" borderId="25" xfId="0" applyNumberFormat="1" applyFont="1" applyFill="1" applyBorder="1" applyAlignment="1" applyProtection="1">
      <alignment horizontal="left" vertical="center" wrapText="1"/>
      <protection/>
    </xf>
    <xf numFmtId="180" fontId="22" fillId="0" borderId="25" xfId="0" applyNumberFormat="1" applyFont="1" applyFill="1" applyBorder="1" applyAlignment="1" applyProtection="1">
      <alignment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2" fillId="0" borderId="12" xfId="0" applyNumberFormat="1" applyFont="1" applyFill="1" applyBorder="1" applyAlignment="1" applyProtection="1">
      <alignment vertical="center"/>
      <protection/>
    </xf>
    <xf numFmtId="180" fontId="22" fillId="0" borderId="14" xfId="0" applyNumberFormat="1" applyFont="1" applyFill="1" applyBorder="1" applyAlignment="1" applyProtection="1">
      <alignment vertical="center"/>
      <protection/>
    </xf>
    <xf numFmtId="180" fontId="16" fillId="0" borderId="12" xfId="0" applyNumberFormat="1" applyFont="1" applyFill="1" applyBorder="1" applyAlignment="1" applyProtection="1">
      <alignment vertical="center"/>
      <protection/>
    </xf>
    <xf numFmtId="180" fontId="25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0" fontId="16" fillId="0" borderId="0" xfId="0" applyNumberFormat="1" applyFont="1" applyFill="1" applyBorder="1" applyAlignment="1" applyProtection="1">
      <alignment horizontal="center" vertical="center"/>
      <protection/>
    </xf>
    <xf numFmtId="182" fontId="16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80" fontId="16" fillId="0" borderId="0" xfId="0" applyNumberFormat="1" applyFont="1" applyFill="1" applyBorder="1" applyAlignment="1" applyProtection="1">
      <alignment horizontal="left" vertical="top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2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80" fontId="3" fillId="0" borderId="28" xfId="0" applyNumberFormat="1" applyFont="1" applyFill="1" applyBorder="1" applyAlignment="1" applyProtection="1">
      <alignment vertical="center"/>
      <protection/>
    </xf>
    <xf numFmtId="180" fontId="3" fillId="0" borderId="25" xfId="0" applyNumberFormat="1" applyFont="1" applyFill="1" applyBorder="1" applyAlignment="1" applyProtection="1">
      <alignment vertical="center"/>
      <protection/>
    </xf>
    <xf numFmtId="180" fontId="3" fillId="0" borderId="12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2" fontId="16" fillId="0" borderId="13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180" fontId="22" fillId="0" borderId="28" xfId="0" applyNumberFormat="1" applyFont="1" applyFill="1" applyBorder="1" applyAlignment="1" applyProtection="1">
      <alignment vertical="center"/>
      <protection/>
    </xf>
    <xf numFmtId="180" fontId="22" fillId="0" borderId="14" xfId="0" applyNumberFormat="1" applyFont="1" applyFill="1" applyBorder="1" applyAlignment="1" applyProtection="1">
      <alignment horizontal="left" vertical="center" wrapText="1"/>
      <protection/>
    </xf>
    <xf numFmtId="49" fontId="16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 applyProtection="1">
      <alignment vertical="center"/>
      <protection/>
    </xf>
    <xf numFmtId="49" fontId="30" fillId="0" borderId="27" xfId="0" applyNumberFormat="1" applyFont="1" applyFill="1" applyBorder="1" applyAlignment="1">
      <alignment vertical="center" wrapText="1"/>
    </xf>
    <xf numFmtId="182" fontId="34" fillId="0" borderId="27" xfId="0" applyNumberFormat="1" applyFont="1" applyFill="1" applyBorder="1" applyAlignment="1">
      <alignment horizontal="center" vertical="center" wrapText="1"/>
    </xf>
    <xf numFmtId="49" fontId="30" fillId="0" borderId="31" xfId="0" applyNumberFormat="1" applyFont="1" applyFill="1" applyBorder="1" applyAlignment="1">
      <alignment vertical="center" wrapText="1"/>
    </xf>
    <xf numFmtId="182" fontId="34" fillId="0" borderId="31" xfId="0" applyNumberFormat="1" applyFont="1" applyFill="1" applyBorder="1" applyAlignment="1">
      <alignment horizontal="center" vertical="center" wrapText="1"/>
    </xf>
    <xf numFmtId="1" fontId="30" fillId="0" borderId="31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 applyProtection="1">
      <alignment horizontal="center" vertical="center"/>
      <protection/>
    </xf>
    <xf numFmtId="184" fontId="16" fillId="0" borderId="31" xfId="0" applyNumberFormat="1" applyFont="1" applyFill="1" applyBorder="1" applyAlignment="1" applyProtection="1">
      <alignment horizontal="center" vertical="center"/>
      <protection/>
    </xf>
    <xf numFmtId="181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 wrapText="1"/>
    </xf>
    <xf numFmtId="180" fontId="2" fillId="0" borderId="33" xfId="0" applyNumberFormat="1" applyFont="1" applyFill="1" applyBorder="1" applyAlignment="1" applyProtection="1">
      <alignment horizontal="center" vertical="center"/>
      <protection/>
    </xf>
    <xf numFmtId="180" fontId="22" fillId="0" borderId="33" xfId="0" applyNumberFormat="1" applyFont="1" applyFill="1" applyBorder="1" applyAlignment="1" applyProtection="1">
      <alignment horizontal="left" vertical="center" wrapText="1"/>
      <protection/>
    </xf>
    <xf numFmtId="180" fontId="2" fillId="0" borderId="34" xfId="0" applyNumberFormat="1" applyFont="1" applyFill="1" applyBorder="1" applyAlignment="1" applyProtection="1">
      <alignment horizontal="center" vertical="center"/>
      <protection/>
    </xf>
    <xf numFmtId="180" fontId="22" fillId="0" borderId="34" xfId="0" applyNumberFormat="1" applyFont="1" applyFill="1" applyBorder="1" applyAlignment="1" applyProtection="1">
      <alignment horizontal="left" vertical="center" wrapText="1"/>
      <protection/>
    </xf>
    <xf numFmtId="180" fontId="2" fillId="0" borderId="35" xfId="0" applyNumberFormat="1" applyFont="1" applyFill="1" applyBorder="1" applyAlignment="1" applyProtection="1">
      <alignment horizontal="center" vertical="center"/>
      <protection/>
    </xf>
    <xf numFmtId="180" fontId="22" fillId="0" borderId="35" xfId="0" applyNumberFormat="1" applyFont="1" applyFill="1" applyBorder="1" applyAlignment="1" applyProtection="1">
      <alignment horizontal="left" vertical="center" wrapText="1"/>
      <protection/>
    </xf>
    <xf numFmtId="180" fontId="22" fillId="0" borderId="31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186" fontId="16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16" fillId="0" borderId="28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86" fontId="1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1" fontId="16" fillId="0" borderId="29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vertical="center"/>
      <protection/>
    </xf>
    <xf numFmtId="180" fontId="2" fillId="0" borderId="49" xfId="0" applyNumberFormat="1" applyFont="1" applyFill="1" applyBorder="1" applyAlignment="1" applyProtection="1">
      <alignment horizontal="center" vertical="center"/>
      <protection/>
    </xf>
    <xf numFmtId="186" fontId="16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/>
    </xf>
    <xf numFmtId="1" fontId="2" fillId="0" borderId="28" xfId="0" applyNumberFormat="1" applyFont="1" applyFill="1" applyBorder="1" applyAlignment="1">
      <alignment horizontal="center" vertical="center" wrapText="1"/>
    </xf>
    <xf numFmtId="0" fontId="23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86" fontId="2" fillId="0" borderId="0" xfId="0" applyNumberFormat="1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82" fontId="2" fillId="33" borderId="0" xfId="0" applyNumberFormat="1" applyFont="1" applyFill="1" applyBorder="1" applyAlignment="1" applyProtection="1">
      <alignment vertical="center"/>
      <protection/>
    </xf>
    <xf numFmtId="186" fontId="31" fillId="0" borderId="0" xfId="0" applyNumberFormat="1" applyFont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82" fontId="3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0" fontId="16" fillId="0" borderId="37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181" fontId="3" fillId="34" borderId="12" xfId="0" applyNumberFormat="1" applyFont="1" applyFill="1" applyBorder="1" applyAlignment="1" applyProtection="1">
      <alignment horizontal="center" vertical="center"/>
      <protection/>
    </xf>
    <xf numFmtId="181" fontId="3" fillId="34" borderId="13" xfId="0" applyNumberFormat="1" applyFont="1" applyFill="1" applyBorder="1" applyAlignment="1" applyProtection="1">
      <alignment horizontal="center" vertical="center"/>
      <protection/>
    </xf>
    <xf numFmtId="181" fontId="3" fillId="34" borderId="14" xfId="0" applyNumberFormat="1" applyFont="1" applyFill="1" applyBorder="1" applyAlignment="1" applyProtection="1">
      <alignment horizontal="center" vertical="center"/>
      <protection/>
    </xf>
    <xf numFmtId="180" fontId="3" fillId="34" borderId="21" xfId="0" applyNumberFormat="1" applyFont="1" applyFill="1" applyBorder="1" applyAlignment="1" applyProtection="1">
      <alignment horizontal="center" vertical="center"/>
      <protection/>
    </xf>
    <xf numFmtId="180" fontId="3" fillId="34" borderId="23" xfId="0" applyNumberFormat="1" applyFont="1" applyFill="1" applyBorder="1" applyAlignment="1" applyProtection="1">
      <alignment horizontal="center" vertical="center"/>
      <protection/>
    </xf>
    <xf numFmtId="180" fontId="3" fillId="34" borderId="22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>
      <alignment horizontal="center" vertical="center" wrapText="1"/>
    </xf>
    <xf numFmtId="180" fontId="3" fillId="34" borderId="28" xfId="0" applyNumberFormat="1" applyFont="1" applyFill="1" applyBorder="1" applyAlignment="1" applyProtection="1">
      <alignment vertical="center"/>
      <protection/>
    </xf>
    <xf numFmtId="180" fontId="3" fillId="34" borderId="25" xfId="0" applyNumberFormat="1" applyFont="1" applyFill="1" applyBorder="1" applyAlignment="1" applyProtection="1">
      <alignment vertical="center"/>
      <protection/>
    </xf>
    <xf numFmtId="180" fontId="3" fillId="34" borderId="26" xfId="0" applyNumberFormat="1" applyFont="1" applyFill="1" applyBorder="1" applyAlignment="1" applyProtection="1">
      <alignment vertical="center"/>
      <protection/>
    </xf>
    <xf numFmtId="186" fontId="2" fillId="34" borderId="0" xfId="0" applyNumberFormat="1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2" fontId="3" fillId="34" borderId="14" xfId="0" applyNumberFormat="1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24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28" xfId="0" applyNumberFormat="1" applyFont="1" applyFill="1" applyBorder="1" applyAlignment="1">
      <alignment horizontal="center" vertical="center" wrapText="1"/>
    </xf>
    <xf numFmtId="0" fontId="2" fillId="34" borderId="32" xfId="0" applyNumberFormat="1" applyFont="1" applyFill="1" applyBorder="1" applyAlignment="1">
      <alignment horizontal="center" vertical="center" wrapText="1"/>
    </xf>
    <xf numFmtId="0" fontId="24" fillId="34" borderId="28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>
      <alignment horizontal="center" vertical="center" wrapText="1"/>
    </xf>
    <xf numFmtId="180" fontId="2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>
      <alignment horizontal="center" vertical="center" wrapText="1"/>
    </xf>
    <xf numFmtId="49" fontId="24" fillId="34" borderId="0" xfId="0" applyNumberFormat="1" applyFont="1" applyFill="1" applyBorder="1" applyAlignment="1" applyProtection="1">
      <alignment horizontal="center" vertical="center"/>
      <protection/>
    </xf>
    <xf numFmtId="0" fontId="26" fillId="34" borderId="0" xfId="0" applyNumberFormat="1" applyFont="1" applyFill="1" applyBorder="1" applyAlignment="1">
      <alignment horizontal="center" vertical="center" wrapText="1"/>
    </xf>
    <xf numFmtId="180" fontId="2" fillId="34" borderId="0" xfId="0" applyNumberFormat="1" applyFont="1" applyFill="1" applyBorder="1" applyAlignment="1" applyProtection="1">
      <alignment horizontal="left" vertical="center" wrapText="1"/>
      <protection/>
    </xf>
    <xf numFmtId="182" fontId="2" fillId="34" borderId="0" xfId="0" applyNumberFormat="1" applyFont="1" applyFill="1" applyBorder="1" applyAlignment="1" applyProtection="1">
      <alignment vertical="center"/>
      <protection/>
    </xf>
    <xf numFmtId="0" fontId="29" fillId="34" borderId="0" xfId="0" applyFont="1" applyFill="1" applyBorder="1" applyAlignment="1">
      <alignment horizontal="center" vertical="center"/>
    </xf>
    <xf numFmtId="0" fontId="29" fillId="34" borderId="5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82" fontId="16" fillId="0" borderId="0" xfId="0" applyNumberFormat="1" applyFont="1" applyFill="1" applyBorder="1" applyAlignment="1">
      <alignment horizontal="center" vertical="center" wrapText="1"/>
    </xf>
    <xf numFmtId="183" fontId="16" fillId="0" borderId="0" xfId="0" applyNumberFormat="1" applyFont="1" applyFill="1" applyBorder="1" applyAlignment="1" applyProtection="1">
      <alignment horizontal="center" vertical="center"/>
      <protection/>
    </xf>
    <xf numFmtId="0" fontId="84" fillId="34" borderId="28" xfId="0" applyNumberFormat="1" applyFont="1" applyFill="1" applyBorder="1" applyAlignment="1">
      <alignment horizontal="center" vertical="center" wrapText="1"/>
    </xf>
    <xf numFmtId="0" fontId="84" fillId="34" borderId="25" xfId="0" applyNumberFormat="1" applyFont="1" applyFill="1" applyBorder="1" applyAlignment="1">
      <alignment horizontal="center" vertical="center" wrapText="1"/>
    </xf>
    <xf numFmtId="0" fontId="84" fillId="34" borderId="26" xfId="0" applyNumberFormat="1" applyFont="1" applyFill="1" applyBorder="1" applyAlignment="1">
      <alignment horizontal="center" vertical="center" wrapText="1"/>
    </xf>
    <xf numFmtId="0" fontId="84" fillId="34" borderId="14" xfId="0" applyNumberFormat="1" applyFont="1" applyFill="1" applyBorder="1" applyAlignment="1">
      <alignment horizontal="center" vertical="center" wrapText="1"/>
    </xf>
    <xf numFmtId="0" fontId="84" fillId="34" borderId="12" xfId="0" applyNumberFormat="1" applyFont="1" applyFill="1" applyBorder="1" applyAlignment="1">
      <alignment horizontal="center" vertical="center" wrapText="1"/>
    </xf>
    <xf numFmtId="180" fontId="84" fillId="34" borderId="0" xfId="0" applyNumberFormat="1" applyFont="1" applyFill="1" applyBorder="1" applyAlignment="1" applyProtection="1">
      <alignment vertical="center"/>
      <protection/>
    </xf>
    <xf numFmtId="0" fontId="85" fillId="34" borderId="12" xfId="0" applyNumberFormat="1" applyFont="1" applyFill="1" applyBorder="1" applyAlignment="1" applyProtection="1">
      <alignment horizontal="center" vertical="center"/>
      <protection/>
    </xf>
    <xf numFmtId="180" fontId="86" fillId="34" borderId="0" xfId="0" applyNumberFormat="1" applyFont="1" applyFill="1" applyBorder="1" applyAlignment="1" applyProtection="1">
      <alignment vertical="center"/>
      <protection/>
    </xf>
    <xf numFmtId="182" fontId="86" fillId="35" borderId="0" xfId="0" applyNumberFormat="1" applyFont="1" applyFill="1" applyBorder="1" applyAlignment="1" applyProtection="1">
      <alignment horizontal="center" vertical="center"/>
      <protection/>
    </xf>
    <xf numFmtId="186" fontId="84" fillId="34" borderId="0" xfId="0" applyNumberFormat="1" applyFont="1" applyFill="1" applyBorder="1" applyAlignment="1" applyProtection="1">
      <alignment vertical="center"/>
      <protection/>
    </xf>
    <xf numFmtId="0" fontId="87" fillId="36" borderId="53" xfId="0" applyFont="1" applyFill="1" applyBorder="1" applyAlignment="1">
      <alignment horizontal="center" vertical="center" wrapText="1"/>
    </xf>
    <xf numFmtId="0" fontId="87" fillId="36" borderId="54" xfId="0" applyFont="1" applyFill="1" applyBorder="1" applyAlignment="1">
      <alignment horizontal="center" vertical="center" wrapText="1"/>
    </xf>
    <xf numFmtId="0" fontId="88" fillId="36" borderId="53" xfId="0" applyFont="1" applyFill="1" applyBorder="1" applyAlignment="1">
      <alignment horizontal="center" vertical="center" wrapText="1"/>
    </xf>
    <xf numFmtId="0" fontId="88" fillId="36" borderId="54" xfId="0" applyFont="1" applyFill="1" applyBorder="1" applyAlignment="1">
      <alignment horizontal="center" vertical="center" wrapText="1"/>
    </xf>
    <xf numFmtId="186" fontId="86" fillId="34" borderId="0" xfId="0" applyNumberFormat="1" applyFont="1" applyFill="1" applyBorder="1" applyAlignment="1" applyProtection="1">
      <alignment vertical="center"/>
      <protection/>
    </xf>
    <xf numFmtId="0" fontId="84" fillId="36" borderId="14" xfId="0" applyNumberFormat="1" applyFont="1" applyFill="1" applyBorder="1" applyAlignment="1" applyProtection="1">
      <alignment horizontal="center" vertical="center"/>
      <protection/>
    </xf>
    <xf numFmtId="0" fontId="84" fillId="36" borderId="12" xfId="0" applyNumberFormat="1" applyFont="1" applyFill="1" applyBorder="1" applyAlignment="1" applyProtection="1">
      <alignment horizontal="center" vertical="center"/>
      <protection/>
    </xf>
    <xf numFmtId="0" fontId="84" fillId="36" borderId="13" xfId="0" applyNumberFormat="1" applyFont="1" applyFill="1" applyBorder="1" applyAlignment="1" applyProtection="1">
      <alignment horizontal="center" vertical="center"/>
      <protection/>
    </xf>
    <xf numFmtId="0" fontId="84" fillId="36" borderId="19" xfId="0" applyNumberFormat="1" applyFont="1" applyFill="1" applyBorder="1" applyAlignment="1" applyProtection="1">
      <alignment horizontal="center" vertical="center"/>
      <protection/>
    </xf>
    <xf numFmtId="0" fontId="84" fillId="36" borderId="16" xfId="0" applyNumberFormat="1" applyFont="1" applyFill="1" applyBorder="1" applyAlignment="1" applyProtection="1">
      <alignment horizontal="center" vertical="center"/>
      <protection/>
    </xf>
    <xf numFmtId="0" fontId="84" fillId="36" borderId="29" xfId="0" applyNumberFormat="1" applyFont="1" applyFill="1" applyBorder="1" applyAlignment="1" applyProtection="1">
      <alignment horizontal="center" vertical="center"/>
      <protection/>
    </xf>
    <xf numFmtId="180" fontId="89" fillId="34" borderId="0" xfId="0" applyNumberFormat="1" applyFont="1" applyFill="1" applyBorder="1" applyAlignment="1" applyProtection="1">
      <alignment vertical="center"/>
      <protection/>
    </xf>
    <xf numFmtId="180" fontId="16" fillId="34" borderId="0" xfId="0" applyNumberFormat="1" applyFont="1" applyFill="1" applyBorder="1" applyAlignment="1" applyProtection="1">
      <alignment vertical="center"/>
      <protection/>
    </xf>
    <xf numFmtId="180" fontId="2" fillId="34" borderId="55" xfId="0" applyNumberFormat="1" applyFont="1" applyFill="1" applyBorder="1" applyAlignment="1" applyProtection="1">
      <alignment vertical="center"/>
      <protection/>
    </xf>
    <xf numFmtId="180" fontId="2" fillId="34" borderId="37" xfId="0" applyNumberFormat="1" applyFont="1" applyFill="1" applyBorder="1" applyAlignment="1" applyProtection="1">
      <alignment vertical="center"/>
      <protection/>
    </xf>
    <xf numFmtId="181" fontId="3" fillId="34" borderId="37" xfId="0" applyNumberFormat="1" applyFont="1" applyFill="1" applyBorder="1" applyAlignment="1" applyProtection="1">
      <alignment horizontal="center" vertical="center"/>
      <protection/>
    </xf>
    <xf numFmtId="180" fontId="84" fillId="34" borderId="37" xfId="0" applyNumberFormat="1" applyFont="1" applyFill="1" applyBorder="1" applyAlignment="1" applyProtection="1">
      <alignment vertical="center"/>
      <protection/>
    </xf>
    <xf numFmtId="180" fontId="89" fillId="34" borderId="37" xfId="0" applyNumberFormat="1" applyFont="1" applyFill="1" applyBorder="1" applyAlignment="1" applyProtection="1">
      <alignment vertical="center"/>
      <protection/>
    </xf>
    <xf numFmtId="180" fontId="2" fillId="33" borderId="37" xfId="0" applyNumberFormat="1" applyFont="1" applyFill="1" applyBorder="1" applyAlignment="1" applyProtection="1">
      <alignment vertical="center"/>
      <protection/>
    </xf>
    <xf numFmtId="180" fontId="2" fillId="0" borderId="37" xfId="0" applyNumberFormat="1" applyFont="1" applyFill="1" applyBorder="1" applyAlignment="1" applyProtection="1">
      <alignment vertical="center"/>
      <protection/>
    </xf>
    <xf numFmtId="180" fontId="25" fillId="0" borderId="37" xfId="0" applyNumberFormat="1" applyFont="1" applyFill="1" applyBorder="1" applyAlignment="1" applyProtection="1">
      <alignment horizontal="center" vertical="center"/>
      <protection/>
    </xf>
    <xf numFmtId="180" fontId="16" fillId="0" borderId="37" xfId="0" applyNumberFormat="1" applyFont="1" applyFill="1" applyBorder="1" applyAlignment="1" applyProtection="1">
      <alignment horizontal="center" vertical="center"/>
      <protection/>
    </xf>
    <xf numFmtId="180" fontId="16" fillId="0" borderId="37" xfId="0" applyNumberFormat="1" applyFont="1" applyFill="1" applyBorder="1" applyAlignment="1" applyProtection="1">
      <alignment horizontal="left" vertical="top" wrapText="1"/>
      <protection/>
    </xf>
    <xf numFmtId="180" fontId="22" fillId="0" borderId="37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vertical="center"/>
    </xf>
    <xf numFmtId="0" fontId="87" fillId="0" borderId="56" xfId="0" applyFont="1" applyFill="1" applyBorder="1" applyAlignment="1">
      <alignment horizontal="center" vertical="center" wrapText="1"/>
    </xf>
    <xf numFmtId="0" fontId="87" fillId="0" borderId="57" xfId="0" applyFont="1" applyFill="1" applyBorder="1" applyAlignment="1">
      <alignment horizontal="center" vertical="center" wrapText="1"/>
    </xf>
    <xf numFmtId="186" fontId="84" fillId="0" borderId="0" xfId="0" applyNumberFormat="1" applyFont="1" applyFill="1" applyBorder="1" applyAlignment="1" applyProtection="1">
      <alignment vertical="center"/>
      <protection/>
    </xf>
    <xf numFmtId="180" fontId="8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2" fontId="86" fillId="0" borderId="57" xfId="0" applyNumberFormat="1" applyFont="1" applyFill="1" applyBorder="1" applyAlignment="1" applyProtection="1">
      <alignment horizontal="center" vertical="center"/>
      <protection/>
    </xf>
    <xf numFmtId="182" fontId="86" fillId="0" borderId="31" xfId="0" applyNumberFormat="1" applyFont="1" applyFill="1" applyBorder="1" applyAlignment="1" applyProtection="1">
      <alignment horizontal="center" vertical="center"/>
      <protection/>
    </xf>
    <xf numFmtId="0" fontId="84" fillId="0" borderId="14" xfId="0" applyNumberFormat="1" applyFont="1" applyFill="1" applyBorder="1" applyAlignment="1">
      <alignment horizontal="center" vertical="center" wrapText="1"/>
    </xf>
    <xf numFmtId="0" fontId="84" fillId="0" borderId="12" xfId="0" applyNumberFormat="1" applyFont="1" applyFill="1" applyBorder="1" applyAlignment="1">
      <alignment horizontal="center" vertical="center" wrapText="1"/>
    </xf>
    <xf numFmtId="0" fontId="85" fillId="0" borderId="12" xfId="0" applyNumberFormat="1" applyFont="1" applyFill="1" applyBorder="1" applyAlignment="1" applyProtection="1">
      <alignment horizontal="center" vertical="center"/>
      <protection/>
    </xf>
    <xf numFmtId="186" fontId="86" fillId="0" borderId="0" xfId="0" applyNumberFormat="1" applyFont="1" applyFill="1" applyBorder="1" applyAlignment="1" applyProtection="1">
      <alignment vertical="center"/>
      <protection/>
    </xf>
    <xf numFmtId="180" fontId="86" fillId="0" borderId="0" xfId="0" applyNumberFormat="1" applyFont="1" applyFill="1" applyBorder="1" applyAlignment="1" applyProtection="1">
      <alignment vertical="center"/>
      <protection/>
    </xf>
    <xf numFmtId="182" fontId="86" fillId="0" borderId="54" xfId="0" applyNumberFormat="1" applyFont="1" applyFill="1" applyBorder="1" applyAlignment="1" applyProtection="1">
      <alignment horizontal="center" vertical="center"/>
      <protection/>
    </xf>
    <xf numFmtId="182" fontId="86" fillId="0" borderId="49" xfId="0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/>
    </xf>
    <xf numFmtId="1" fontId="84" fillId="0" borderId="58" xfId="0" applyNumberFormat="1" applyFont="1" applyFill="1" applyBorder="1" applyAlignment="1" applyProtection="1">
      <alignment horizontal="center" vertical="center"/>
      <protection/>
    </xf>
    <xf numFmtId="1" fontId="84" fillId="0" borderId="59" xfId="0" applyNumberFormat="1" applyFont="1" applyFill="1" applyBorder="1" applyAlignment="1" applyProtection="1">
      <alignment horizontal="center" vertical="center"/>
      <protection/>
    </xf>
    <xf numFmtId="1" fontId="84" fillId="0" borderId="60" xfId="0" applyNumberFormat="1" applyFont="1" applyFill="1" applyBorder="1" applyAlignment="1" applyProtection="1">
      <alignment horizontal="center" vertical="center"/>
      <protection/>
    </xf>
    <xf numFmtId="1" fontId="84" fillId="0" borderId="61" xfId="0" applyNumberFormat="1" applyFont="1" applyFill="1" applyBorder="1" applyAlignment="1" applyProtection="1">
      <alignment horizontal="center" vertical="center"/>
      <protection/>
    </xf>
    <xf numFmtId="1" fontId="8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vertical="center" wrapText="1"/>
    </xf>
    <xf numFmtId="0" fontId="84" fillId="0" borderId="19" xfId="0" applyNumberFormat="1" applyFont="1" applyFill="1" applyBorder="1" applyAlignment="1" applyProtection="1">
      <alignment horizontal="center" vertical="center"/>
      <protection/>
    </xf>
    <xf numFmtId="0" fontId="84" fillId="0" borderId="16" xfId="0" applyNumberFormat="1" applyFont="1" applyFill="1" applyBorder="1" applyAlignment="1" applyProtection="1">
      <alignment horizontal="center" vertical="center"/>
      <protection/>
    </xf>
    <xf numFmtId="0" fontId="84" fillId="0" borderId="29" xfId="0" applyNumberFormat="1" applyFont="1" applyFill="1" applyBorder="1" applyAlignment="1" applyProtection="1">
      <alignment horizontal="center" vertical="center"/>
      <protection/>
    </xf>
    <xf numFmtId="0" fontId="84" fillId="0" borderId="22" xfId="0" applyNumberFormat="1" applyFont="1" applyFill="1" applyBorder="1" applyAlignment="1" applyProtection="1">
      <alignment horizontal="center" vertical="center"/>
      <protection/>
    </xf>
    <xf numFmtId="0" fontId="84" fillId="0" borderId="21" xfId="0" applyNumberFormat="1" applyFont="1" applyFill="1" applyBorder="1" applyAlignment="1" applyProtection="1">
      <alignment horizontal="center" vertical="center"/>
      <protection/>
    </xf>
    <xf numFmtId="0" fontId="84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/>
    </xf>
    <xf numFmtId="180" fontId="84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 wrapText="1"/>
    </xf>
    <xf numFmtId="182" fontId="84" fillId="0" borderId="0" xfId="0" applyNumberFormat="1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>
      <alignment/>
    </xf>
    <xf numFmtId="0" fontId="84" fillId="0" borderId="14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32" fillId="0" borderId="24" xfId="0" applyFont="1" applyFill="1" applyBorder="1" applyAlignment="1">
      <alignment/>
    </xf>
    <xf numFmtId="1" fontId="16" fillId="0" borderId="19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6" fillId="0" borderId="33" xfId="0" applyFont="1" applyFill="1" applyBorder="1" applyAlignment="1">
      <alignment horizontal="center"/>
    </xf>
    <xf numFmtId="182" fontId="16" fillId="0" borderId="33" xfId="0" applyNumberFormat="1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16" fillId="0" borderId="34" xfId="0" applyFont="1" applyFill="1" applyBorder="1" applyAlignment="1">
      <alignment horizontal="center"/>
    </xf>
    <xf numFmtId="182" fontId="16" fillId="0" borderId="34" xfId="0" applyNumberFormat="1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182" fontId="16" fillId="0" borderId="35" xfId="0" applyNumberFormat="1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82" fontId="16" fillId="0" borderId="62" xfId="0" applyNumberFormat="1" applyFont="1" applyFill="1" applyBorder="1" applyAlignment="1" applyProtection="1">
      <alignment horizontal="center" vertical="center"/>
      <protection/>
    </xf>
    <xf numFmtId="182" fontId="16" fillId="0" borderId="47" xfId="0" applyNumberFormat="1" applyFont="1" applyFill="1" applyBorder="1" applyAlignment="1" applyProtection="1">
      <alignment horizontal="center" vertical="center"/>
      <protection/>
    </xf>
    <xf numFmtId="184" fontId="16" fillId="0" borderId="47" xfId="0" applyNumberFormat="1" applyFont="1" applyFill="1" applyBorder="1" applyAlignment="1" applyProtection="1">
      <alignment horizontal="center" vertical="center"/>
      <protection/>
    </xf>
    <xf numFmtId="182" fontId="16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180" fontId="16" fillId="0" borderId="34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16" fillId="0" borderId="34" xfId="0" applyNumberFormat="1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180" fontId="2" fillId="0" borderId="6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81" fontId="16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182" fontId="2" fillId="0" borderId="34" xfId="0" applyNumberFormat="1" applyFont="1" applyFill="1" applyBorder="1" applyAlignment="1" applyProtection="1">
      <alignment horizontal="center" vertical="center"/>
      <protection/>
    </xf>
    <xf numFmtId="182" fontId="16" fillId="0" borderId="34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1" fontId="16" fillId="0" borderId="63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34" xfId="0" applyFont="1" applyFill="1" applyBorder="1" applyAlignment="1">
      <alignment horizontal="left"/>
    </xf>
    <xf numFmtId="49" fontId="2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1" fontId="2" fillId="0" borderId="64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66" xfId="0" applyNumberFormat="1" applyFont="1" applyFill="1" applyBorder="1" applyAlignment="1" applyProtection="1">
      <alignment horizontal="center" vertical="center"/>
      <protection/>
    </xf>
    <xf numFmtId="1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180" fontId="2" fillId="0" borderId="70" xfId="0" applyNumberFormat="1" applyFont="1" applyFill="1" applyBorder="1" applyAlignment="1" applyProtection="1">
      <alignment horizontal="center" vertical="center"/>
      <protection/>
    </xf>
    <xf numFmtId="180" fontId="22" fillId="0" borderId="68" xfId="0" applyNumberFormat="1" applyFont="1" applyFill="1" applyBorder="1" applyAlignment="1" applyProtection="1">
      <alignment horizontal="left" vertical="center" wrapText="1"/>
      <protection/>
    </xf>
    <xf numFmtId="180" fontId="22" fillId="0" borderId="69" xfId="0" applyNumberFormat="1" applyFont="1" applyFill="1" applyBorder="1" applyAlignment="1" applyProtection="1">
      <alignment horizontal="left" vertical="center" wrapText="1"/>
      <protection/>
    </xf>
    <xf numFmtId="180" fontId="22" fillId="0" borderId="70" xfId="0" applyNumberFormat="1" applyFont="1" applyFill="1" applyBorder="1" applyAlignment="1" applyProtection="1">
      <alignment horizontal="left" vertical="center" wrapText="1"/>
      <protection/>
    </xf>
    <xf numFmtId="49" fontId="16" fillId="0" borderId="50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180" fontId="2" fillId="0" borderId="34" xfId="0" applyNumberFormat="1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181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186" fontId="2" fillId="0" borderId="34" xfId="0" applyNumberFormat="1" applyFont="1" applyFill="1" applyBorder="1" applyAlignment="1" applyProtection="1">
      <alignment horizontal="center" vertical="center"/>
      <protection/>
    </xf>
    <xf numFmtId="186" fontId="16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/>
    </xf>
    <xf numFmtId="49" fontId="2" fillId="0" borderId="72" xfId="0" applyNumberFormat="1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left" vertical="center" wrapText="1"/>
    </xf>
    <xf numFmtId="180" fontId="16" fillId="0" borderId="63" xfId="0" applyNumberFormat="1" applyFont="1" applyFill="1" applyBorder="1" applyAlignment="1" applyProtection="1">
      <alignment vertical="center"/>
      <protection/>
    </xf>
    <xf numFmtId="181" fontId="2" fillId="0" borderId="73" xfId="0" applyNumberFormat="1" applyFont="1" applyFill="1" applyBorder="1" applyAlignment="1" applyProtection="1">
      <alignment horizontal="center" vertical="center"/>
      <protection/>
    </xf>
    <xf numFmtId="181" fontId="2" fillId="0" borderId="74" xfId="0" applyNumberFormat="1" applyFont="1" applyFill="1" applyBorder="1" applyAlignment="1" applyProtection="1">
      <alignment horizontal="center" vertical="center"/>
      <protection/>
    </xf>
    <xf numFmtId="186" fontId="2" fillId="0" borderId="47" xfId="0" applyNumberFormat="1" applyFont="1" applyFill="1" applyBorder="1" applyAlignment="1" applyProtection="1">
      <alignment horizontal="center" vertical="center"/>
      <protection/>
    </xf>
    <xf numFmtId="186" fontId="16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180" fontId="16" fillId="0" borderId="76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vertical="center"/>
    </xf>
    <xf numFmtId="1" fontId="2" fillId="0" borderId="49" xfId="0" applyNumberFormat="1" applyFont="1" applyFill="1" applyBorder="1" applyAlignment="1" applyProtection="1">
      <alignment horizontal="center" vertical="center"/>
      <protection/>
    </xf>
    <xf numFmtId="1" fontId="22" fillId="0" borderId="49" xfId="0" applyNumberFormat="1" applyFont="1" applyFill="1" applyBorder="1" applyAlignment="1" applyProtection="1">
      <alignment horizontal="center" vertical="center"/>
      <protection/>
    </xf>
    <xf numFmtId="180" fontId="2" fillId="0" borderId="77" xfId="0" applyNumberFormat="1" applyFont="1" applyFill="1" applyBorder="1" applyAlignment="1" applyProtection="1">
      <alignment horizontal="center" vertical="center"/>
      <protection/>
    </xf>
    <xf numFmtId="180" fontId="2" fillId="0" borderId="51" xfId="0" applyNumberFormat="1" applyFont="1" applyFill="1" applyBorder="1" applyAlignment="1" applyProtection="1">
      <alignment horizontal="center" vertical="center"/>
      <protection/>
    </xf>
    <xf numFmtId="186" fontId="16" fillId="0" borderId="51" xfId="0" applyNumberFormat="1" applyFont="1" applyFill="1" applyBorder="1" applyAlignment="1" applyProtection="1">
      <alignment horizontal="center" vertical="center"/>
      <protection/>
    </xf>
    <xf numFmtId="183" fontId="16" fillId="0" borderId="51" xfId="0" applyNumberFormat="1" applyFont="1" applyFill="1" applyBorder="1" applyAlignment="1" applyProtection="1">
      <alignment horizontal="center" vertical="center"/>
      <protection/>
    </xf>
    <xf numFmtId="1" fontId="16" fillId="0" borderId="51" xfId="0" applyNumberFormat="1" applyFont="1" applyFill="1" applyBorder="1" applyAlignment="1" applyProtection="1">
      <alignment horizontal="center" vertical="center"/>
      <protection/>
    </xf>
    <xf numFmtId="1" fontId="36" fillId="0" borderId="51" xfId="0" applyNumberFormat="1" applyFont="1" applyFill="1" applyBorder="1" applyAlignment="1" applyProtection="1">
      <alignment horizontal="center" vertical="center"/>
      <protection/>
    </xf>
    <xf numFmtId="186" fontId="16" fillId="0" borderId="78" xfId="0" applyNumberFormat="1" applyFont="1" applyFill="1" applyBorder="1" applyAlignment="1" applyProtection="1">
      <alignment horizontal="center" vertical="center"/>
      <protection/>
    </xf>
    <xf numFmtId="186" fontId="2" fillId="0" borderId="13" xfId="0" applyNumberFormat="1" applyFont="1" applyFill="1" applyBorder="1" applyAlignment="1" applyProtection="1">
      <alignment horizontal="center" vertical="center"/>
      <protection/>
    </xf>
    <xf numFmtId="186" fontId="2" fillId="0" borderId="23" xfId="0" applyNumberFormat="1" applyFont="1" applyFill="1" applyBorder="1" applyAlignment="1" applyProtection="1">
      <alignment horizontal="center" vertical="center"/>
      <protection/>
    </xf>
    <xf numFmtId="1" fontId="16" fillId="0" borderId="33" xfId="0" applyNumberFormat="1" applyFont="1" applyFill="1" applyBorder="1" applyAlignment="1">
      <alignment horizontal="center"/>
    </xf>
    <xf numFmtId="1" fontId="16" fillId="0" borderId="31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 wrapText="1"/>
    </xf>
    <xf numFmtId="182" fontId="2" fillId="0" borderId="47" xfId="0" applyNumberFormat="1" applyFont="1" applyFill="1" applyBorder="1" applyAlignment="1" applyProtection="1">
      <alignment horizontal="center" vertical="center"/>
      <protection/>
    </xf>
    <xf numFmtId="184" fontId="2" fillId="0" borderId="47" xfId="0" applyNumberFormat="1" applyFont="1" applyFill="1" applyBorder="1" applyAlignment="1" applyProtection="1">
      <alignment horizontal="center" vertical="center"/>
      <protection/>
    </xf>
    <xf numFmtId="182" fontId="2" fillId="0" borderId="79" xfId="0" applyNumberFormat="1" applyFont="1" applyFill="1" applyBorder="1" applyAlignment="1" applyProtection="1">
      <alignment horizontal="center" vertical="center"/>
      <protection/>
    </xf>
    <xf numFmtId="184" fontId="2" fillId="0" borderId="79" xfId="0" applyNumberFormat="1" applyFont="1" applyFill="1" applyBorder="1" applyAlignment="1" applyProtection="1">
      <alignment horizontal="center" vertical="center"/>
      <protection/>
    </xf>
    <xf numFmtId="0" fontId="16" fillId="0" borderId="47" xfId="0" applyFont="1" applyFill="1" applyBorder="1" applyAlignment="1">
      <alignment horizontal="center" vertical="center"/>
    </xf>
    <xf numFmtId="182" fontId="16" fillId="0" borderId="18" xfId="0" applyNumberFormat="1" applyFont="1" applyFill="1" applyBorder="1" applyAlignment="1" applyProtection="1">
      <alignment horizontal="center" vertical="center"/>
      <protection/>
    </xf>
    <xf numFmtId="182" fontId="2" fillId="0" borderId="34" xfId="0" applyNumberFormat="1" applyFont="1" applyFill="1" applyBorder="1" applyAlignment="1">
      <alignment horizontal="center"/>
    </xf>
    <xf numFmtId="0" fontId="31" fillId="0" borderId="37" xfId="0" applyFont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left" vertical="center" wrapText="1"/>
    </xf>
    <xf numFmtId="186" fontId="2" fillId="34" borderId="37" xfId="0" applyNumberFormat="1" applyFont="1" applyFill="1" applyBorder="1" applyAlignment="1" applyProtection="1">
      <alignment vertical="center"/>
      <protection/>
    </xf>
    <xf numFmtId="186" fontId="2" fillId="0" borderId="37" xfId="0" applyNumberFormat="1" applyFont="1" applyFill="1" applyBorder="1" applyAlignment="1" applyProtection="1">
      <alignment vertical="center"/>
      <protection/>
    </xf>
    <xf numFmtId="186" fontId="25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center" vertical="center" wrapText="1"/>
    </xf>
    <xf numFmtId="186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83" xfId="0" applyFont="1" applyFill="1" applyBorder="1" applyAlignment="1">
      <alignment horizontal="center" vertical="center" wrapText="1"/>
    </xf>
    <xf numFmtId="181" fontId="2" fillId="0" borderId="37" xfId="0" applyNumberFormat="1" applyFont="1" applyFill="1" applyBorder="1" applyAlignment="1" applyProtection="1">
      <alignment horizontal="center" vertical="center"/>
      <protection/>
    </xf>
    <xf numFmtId="0" fontId="28" fillId="0" borderId="37" xfId="0" applyFont="1" applyFill="1" applyBorder="1" applyAlignment="1">
      <alignment vertical="center"/>
    </xf>
    <xf numFmtId="180" fontId="2" fillId="0" borderId="37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vertical="center"/>
    </xf>
    <xf numFmtId="1" fontId="16" fillId="0" borderId="73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23" fillId="0" borderId="42" xfId="0" applyNumberFormat="1" applyFont="1" applyFill="1" applyBorder="1" applyAlignment="1" applyProtection="1">
      <alignment horizontal="center" vertical="center"/>
      <protection/>
    </xf>
    <xf numFmtId="0" fontId="23" fillId="0" borderId="90" xfId="0" applyNumberFormat="1" applyFont="1" applyFill="1" applyBorder="1" applyAlignment="1" applyProtection="1">
      <alignment horizontal="center" vertical="center"/>
      <protection/>
    </xf>
    <xf numFmtId="0" fontId="23" fillId="0" borderId="39" xfId="0" applyNumberFormat="1" applyFont="1" applyFill="1" applyBorder="1" applyAlignment="1" applyProtection="1">
      <alignment horizontal="center" vertical="center"/>
      <protection/>
    </xf>
    <xf numFmtId="0" fontId="23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180" fontId="84" fillId="0" borderId="37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 wrapText="1"/>
    </xf>
    <xf numFmtId="181" fontId="24" fillId="0" borderId="13" xfId="0" applyNumberFormat="1" applyFont="1" applyFill="1" applyBorder="1" applyAlignment="1" applyProtection="1">
      <alignment horizontal="center" vertical="center"/>
      <protection/>
    </xf>
    <xf numFmtId="184" fontId="16" fillId="0" borderId="62" xfId="0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>
      <alignment vertical="center" wrapText="1"/>
    </xf>
    <xf numFmtId="184" fontId="2" fillId="0" borderId="12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>
      <alignment horizontal="center" vertical="center" wrapText="1"/>
    </xf>
    <xf numFmtId="181" fontId="16" fillId="0" borderId="16" xfId="0" applyNumberFormat="1" applyFont="1" applyFill="1" applyBorder="1" applyAlignment="1" applyProtection="1">
      <alignment vertical="center"/>
      <protection/>
    </xf>
    <xf numFmtId="181" fontId="24" fillId="0" borderId="29" xfId="0" applyNumberFormat="1" applyFont="1" applyFill="1" applyBorder="1" applyAlignment="1" applyProtection="1">
      <alignment horizontal="center" vertical="center"/>
      <protection/>
    </xf>
    <xf numFmtId="184" fontId="16" fillId="0" borderId="93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>
      <alignment horizontal="left" vertical="center" wrapText="1"/>
    </xf>
    <xf numFmtId="0" fontId="2" fillId="0" borderId="85" xfId="0" applyFont="1" applyFill="1" applyBorder="1" applyAlignment="1">
      <alignment horizontal="center" vertical="center" wrapText="1"/>
    </xf>
    <xf numFmtId="181" fontId="16" fillId="0" borderId="55" xfId="0" applyNumberFormat="1" applyFont="1" applyFill="1" applyBorder="1" applyAlignment="1" applyProtection="1">
      <alignment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81" fontId="24" fillId="0" borderId="95" xfId="0" applyNumberFormat="1" applyFont="1" applyFill="1" applyBorder="1" applyAlignment="1" applyProtection="1">
      <alignment horizontal="center" vertical="center"/>
      <protection/>
    </xf>
    <xf numFmtId="184" fontId="16" fillId="0" borderId="94" xfId="0" applyNumberFormat="1" applyFont="1" applyFill="1" applyBorder="1" applyAlignment="1" applyProtection="1">
      <alignment horizontal="center" vertical="center"/>
      <protection/>
    </xf>
    <xf numFmtId="0" fontId="16" fillId="0" borderId="85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left" vertical="center" wrapText="1"/>
    </xf>
    <xf numFmtId="181" fontId="16" fillId="0" borderId="37" xfId="0" applyNumberFormat="1" applyFont="1" applyFill="1" applyBorder="1" applyAlignment="1" applyProtection="1">
      <alignment vertical="center"/>
      <protection/>
    </xf>
    <xf numFmtId="181" fontId="24" fillId="0" borderId="86" xfId="0" applyNumberFormat="1" applyFont="1" applyFill="1" applyBorder="1" applyAlignment="1" applyProtection="1">
      <alignment horizontal="center" vertical="center"/>
      <protection/>
    </xf>
    <xf numFmtId="184" fontId="16" fillId="0" borderId="66" xfId="0" applyNumberFormat="1" applyFont="1" applyFill="1" applyBorder="1" applyAlignment="1" applyProtection="1">
      <alignment horizontal="center" vertical="center"/>
      <protection/>
    </xf>
    <xf numFmtId="0" fontId="16" fillId="0" borderId="66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wrapText="1"/>
    </xf>
    <xf numFmtId="0" fontId="2" fillId="0" borderId="96" xfId="0" applyNumberFormat="1" applyFont="1" applyFill="1" applyBorder="1" applyAlignment="1">
      <alignment horizontal="left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2" fillId="0" borderId="97" xfId="0" applyNumberFormat="1" applyFont="1" applyFill="1" applyBorder="1" applyAlignment="1">
      <alignment horizontal="center" vertical="center" wrapText="1"/>
    </xf>
    <xf numFmtId="0" fontId="16" fillId="0" borderId="98" xfId="0" applyNumberFormat="1" applyFont="1" applyFill="1" applyBorder="1" applyAlignment="1">
      <alignment horizontal="center" vertical="center" wrapText="1"/>
    </xf>
    <xf numFmtId="0" fontId="16" fillId="0" borderId="99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left" vertical="center" wrapText="1"/>
    </xf>
    <xf numFmtId="0" fontId="16" fillId="0" borderId="100" xfId="0" applyNumberFormat="1" applyFont="1" applyFill="1" applyBorder="1" applyAlignment="1">
      <alignment horizontal="center" vertical="center" wrapText="1"/>
    </xf>
    <xf numFmtId="0" fontId="16" fillId="0" borderId="83" xfId="0" applyNumberFormat="1" applyFont="1" applyFill="1" applyBorder="1" applyAlignment="1">
      <alignment horizontal="center" vertical="center" wrapText="1"/>
    </xf>
    <xf numFmtId="0" fontId="2" fillId="0" borderId="101" xfId="0" applyNumberFormat="1" applyFont="1" applyFill="1" applyBorder="1" applyAlignment="1">
      <alignment horizontal="center" vertical="center" wrapText="1"/>
    </xf>
    <xf numFmtId="181" fontId="24" fillId="0" borderId="90" xfId="0" applyNumberFormat="1" applyFont="1" applyFill="1" applyBorder="1" applyAlignment="1" applyProtection="1">
      <alignment horizontal="center" vertical="center"/>
      <protection/>
    </xf>
    <xf numFmtId="181" fontId="24" fillId="0" borderId="37" xfId="0" applyNumberFormat="1" applyFont="1" applyFill="1" applyBorder="1" applyAlignment="1" applyProtection="1">
      <alignment horizontal="center" vertical="center"/>
      <protection/>
    </xf>
    <xf numFmtId="181" fontId="24" fillId="0" borderId="42" xfId="0" applyNumberFormat="1" applyFont="1" applyFill="1" applyBorder="1" applyAlignment="1" applyProtection="1">
      <alignment horizontal="center" vertical="center"/>
      <protection/>
    </xf>
    <xf numFmtId="181" fontId="2" fillId="0" borderId="75" xfId="0" applyNumberFormat="1" applyFont="1" applyFill="1" applyBorder="1" applyAlignment="1" applyProtection="1">
      <alignment horizontal="center" vertical="center"/>
      <protection/>
    </xf>
    <xf numFmtId="181" fontId="16" fillId="0" borderId="90" xfId="0" applyNumberFormat="1" applyFont="1" applyFill="1" applyBorder="1" applyAlignment="1" applyProtection="1">
      <alignment horizontal="center" vertical="center"/>
      <protection/>
    </xf>
    <xf numFmtId="181" fontId="2" fillId="0" borderId="90" xfId="0" applyNumberFormat="1" applyFont="1" applyFill="1" applyBorder="1" applyAlignment="1" applyProtection="1">
      <alignment horizontal="center" vertical="center"/>
      <protection/>
    </xf>
    <xf numFmtId="181" fontId="24" fillId="0" borderId="91" xfId="0" applyNumberFormat="1" applyFont="1" applyFill="1" applyBorder="1" applyAlignment="1" applyProtection="1">
      <alignment horizontal="center" vertical="center"/>
      <protection/>
    </xf>
    <xf numFmtId="181" fontId="16" fillId="0" borderId="38" xfId="0" applyNumberFormat="1" applyFont="1" applyFill="1" applyBorder="1" applyAlignment="1" applyProtection="1">
      <alignment horizontal="center" vertical="center"/>
      <protection/>
    </xf>
    <xf numFmtId="181" fontId="24" fillId="0" borderId="38" xfId="0" applyNumberFormat="1" applyFont="1" applyFill="1" applyBorder="1" applyAlignment="1" applyProtection="1">
      <alignment horizontal="center" vertical="center"/>
      <protection/>
    </xf>
    <xf numFmtId="181" fontId="24" fillId="0" borderId="39" xfId="0" applyNumberFormat="1" applyFont="1" applyFill="1" applyBorder="1" applyAlignment="1" applyProtection="1">
      <alignment horizontal="center" vertical="center"/>
      <protection/>
    </xf>
    <xf numFmtId="181" fontId="16" fillId="0" borderId="99" xfId="0" applyNumberFormat="1" applyFont="1" applyFill="1" applyBorder="1" applyAlignment="1" applyProtection="1">
      <alignment horizontal="center" vertical="center"/>
      <protection/>
    </xf>
    <xf numFmtId="181" fontId="16" fillId="0" borderId="91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1" fontId="2" fillId="0" borderId="79" xfId="0" applyNumberFormat="1" applyFont="1" applyFill="1" applyBorder="1" applyAlignment="1">
      <alignment horizontal="center" vertical="center"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1" fontId="16" fillId="0" borderId="47" xfId="0" applyNumberFormat="1" applyFont="1" applyFill="1" applyBorder="1" applyAlignment="1">
      <alignment horizontal="center" vertical="center"/>
    </xf>
    <xf numFmtId="0" fontId="25" fillId="0" borderId="92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>
      <alignment horizontal="center" vertical="center" wrapText="1"/>
    </xf>
    <xf numFmtId="1" fontId="16" fillId="0" borderId="79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4" fillId="0" borderId="92" xfId="0" applyNumberFormat="1" applyFont="1" applyFill="1" applyBorder="1" applyAlignment="1" applyProtection="1">
      <alignment horizontal="center" vertical="center"/>
      <protection/>
    </xf>
    <xf numFmtId="180" fontId="16" fillId="0" borderId="14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180" fontId="2" fillId="0" borderId="28" xfId="0" applyNumberFormat="1" applyFont="1" applyFill="1" applyBorder="1" applyAlignment="1" applyProtection="1">
      <alignment horizontal="center" vertical="center"/>
      <protection/>
    </xf>
    <xf numFmtId="180" fontId="2" fillId="0" borderId="92" xfId="0" applyNumberFormat="1" applyFont="1" applyFill="1" applyBorder="1" applyAlignment="1" applyProtection="1">
      <alignment horizontal="center" vertical="center"/>
      <protection/>
    </xf>
    <xf numFmtId="180" fontId="2" fillId="0" borderId="79" xfId="0" applyNumberFormat="1" applyFont="1" applyFill="1" applyBorder="1" applyAlignment="1" applyProtection="1">
      <alignment horizontal="center" vertical="center"/>
      <protection/>
    </xf>
    <xf numFmtId="180" fontId="2" fillId="0" borderId="73" xfId="0" applyNumberFormat="1" applyFont="1" applyFill="1" applyBorder="1" applyAlignment="1" applyProtection="1">
      <alignment horizontal="center" vertical="center"/>
      <protection/>
    </xf>
    <xf numFmtId="180" fontId="16" fillId="0" borderId="79" xfId="0" applyNumberFormat="1" applyFont="1" applyFill="1" applyBorder="1" applyAlignment="1" applyProtection="1">
      <alignment horizontal="center" vertical="center"/>
      <protection/>
    </xf>
    <xf numFmtId="180" fontId="2" fillId="0" borderId="73" xfId="0" applyNumberFormat="1" applyFont="1" applyFill="1" applyBorder="1" applyAlignment="1" applyProtection="1">
      <alignment vertical="center"/>
      <protection/>
    </xf>
    <xf numFmtId="182" fontId="2" fillId="0" borderId="102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3" xfId="0" applyNumberFormat="1" applyFont="1" applyFill="1" applyBorder="1" applyAlignment="1">
      <alignment horizontal="center" vertical="center"/>
    </xf>
    <xf numFmtId="0" fontId="2" fillId="0" borderId="104" xfId="0" applyNumberFormat="1" applyFont="1" applyFill="1" applyBorder="1" applyAlignment="1" applyProtection="1">
      <alignment horizontal="center" vertical="center"/>
      <protection/>
    </xf>
    <xf numFmtId="1" fontId="16" fillId="0" borderId="105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182" fontId="16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106" xfId="0" applyNumberFormat="1" applyFont="1" applyFill="1" applyBorder="1" applyAlignment="1">
      <alignment horizontal="center" vertical="center"/>
    </xf>
    <xf numFmtId="0" fontId="2" fillId="0" borderId="106" xfId="0" applyNumberFormat="1" applyFont="1" applyFill="1" applyBorder="1" applyAlignment="1" applyProtection="1">
      <alignment horizontal="center" vertical="center"/>
      <protection/>
    </xf>
    <xf numFmtId="182" fontId="16" fillId="0" borderId="106" xfId="0" applyNumberFormat="1" applyFont="1" applyFill="1" applyBorder="1" applyAlignment="1" applyProtection="1">
      <alignment horizontal="center" vertical="center"/>
      <protection/>
    </xf>
    <xf numFmtId="180" fontId="2" fillId="0" borderId="106" xfId="0" applyNumberFormat="1" applyFont="1" applyFill="1" applyBorder="1" applyAlignment="1" applyProtection="1">
      <alignment vertical="center"/>
      <protection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182" fontId="16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 applyProtection="1">
      <alignment horizontal="center" vertical="center"/>
      <protection/>
    </xf>
    <xf numFmtId="1" fontId="34" fillId="0" borderId="31" xfId="0" applyNumberFormat="1" applyFont="1" applyFill="1" applyBorder="1" applyAlignment="1">
      <alignment horizontal="center" vertical="center" wrapText="1"/>
    </xf>
    <xf numFmtId="1" fontId="16" fillId="0" borderId="27" xfId="0" applyNumberFormat="1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58" xfId="0" applyNumberFormat="1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180" fontId="16" fillId="0" borderId="14" xfId="0" applyNumberFormat="1" applyFont="1" applyFill="1" applyBorder="1" applyAlignment="1" applyProtection="1">
      <alignment horizontal="center" vertical="center"/>
      <protection/>
    </xf>
    <xf numFmtId="180" fontId="16" fillId="0" borderId="30" xfId="0" applyNumberFormat="1" applyFont="1" applyFill="1" applyBorder="1" applyAlignment="1" applyProtection="1">
      <alignment horizontal="center" vertical="center"/>
      <protection/>
    </xf>
    <xf numFmtId="184" fontId="1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/>
    </xf>
    <xf numFmtId="182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80" fontId="16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183" fontId="16" fillId="0" borderId="13" xfId="0" applyNumberFormat="1" applyFont="1" applyFill="1" applyBorder="1" applyAlignment="1" applyProtection="1">
      <alignment horizontal="center" vertical="center"/>
      <protection/>
    </xf>
    <xf numFmtId="180" fontId="16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16" fillId="0" borderId="95" xfId="0" applyNumberFormat="1" applyFont="1" applyFill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16" fillId="0" borderId="86" xfId="0" applyNumberFormat="1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 wrapText="1"/>
    </xf>
    <xf numFmtId="182" fontId="3" fillId="0" borderId="38" xfId="0" applyNumberFormat="1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 wrapText="1"/>
    </xf>
    <xf numFmtId="180" fontId="2" fillId="0" borderId="90" xfId="0" applyNumberFormat="1" applyFont="1" applyFill="1" applyBorder="1" applyAlignment="1" applyProtection="1">
      <alignment vertical="center"/>
      <protection/>
    </xf>
    <xf numFmtId="180" fontId="2" fillId="0" borderId="86" xfId="0" applyNumberFormat="1" applyFont="1" applyFill="1" applyBorder="1" applyAlignment="1" applyProtection="1">
      <alignment vertical="center"/>
      <protection/>
    </xf>
    <xf numFmtId="0" fontId="2" fillId="0" borderId="91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181" fontId="24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>
      <alignment horizontal="center" vertical="center" wrapText="1"/>
    </xf>
    <xf numFmtId="181" fontId="16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92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180" fontId="16" fillId="0" borderId="14" xfId="0" applyNumberFormat="1" applyFont="1" applyFill="1" applyBorder="1" applyAlignment="1" applyProtection="1">
      <alignment vertical="center"/>
      <protection/>
    </xf>
    <xf numFmtId="180" fontId="36" fillId="0" borderId="12" xfId="0" applyNumberFormat="1" applyFont="1" applyFill="1" applyBorder="1" applyAlignment="1" applyProtection="1">
      <alignment vertical="center"/>
      <protection/>
    </xf>
    <xf numFmtId="0" fontId="16" fillId="0" borderId="24" xfId="0" applyFont="1" applyFill="1" applyBorder="1" applyAlignment="1">
      <alignment horizontal="center" vertical="center"/>
    </xf>
    <xf numFmtId="1" fontId="16" fillId="0" borderId="73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1" fontId="16" fillId="0" borderId="104" xfId="0" applyNumberFormat="1" applyFont="1" applyFill="1" applyBorder="1" applyAlignment="1">
      <alignment horizontal="center" vertical="center" wrapText="1"/>
    </xf>
    <xf numFmtId="1" fontId="16" fillId="0" borderId="51" xfId="0" applyNumberFormat="1" applyFont="1" applyFill="1" applyBorder="1" applyAlignment="1">
      <alignment horizontal="center" vertical="center" wrapText="1"/>
    </xf>
    <xf numFmtId="0" fontId="16" fillId="0" borderId="51" xfId="0" applyNumberFormat="1" applyFont="1" applyFill="1" applyBorder="1" applyAlignment="1">
      <alignment horizontal="center" vertical="center" wrapText="1"/>
    </xf>
    <xf numFmtId="0" fontId="16" fillId="0" borderId="109" xfId="0" applyNumberFormat="1" applyFont="1" applyFill="1" applyBorder="1" applyAlignment="1">
      <alignment horizontal="center" vertical="center" wrapText="1"/>
    </xf>
    <xf numFmtId="0" fontId="2" fillId="0" borderId="106" xfId="0" applyNumberFormat="1" applyFont="1" applyFill="1" applyBorder="1" applyAlignment="1">
      <alignment horizontal="center" vertical="center" wrapText="1"/>
    </xf>
    <xf numFmtId="181" fontId="16" fillId="0" borderId="31" xfId="0" applyNumberFormat="1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vertical="center"/>
    </xf>
    <xf numFmtId="1" fontId="15" fillId="0" borderId="36" xfId="0" applyNumberFormat="1" applyFont="1" applyFill="1" applyBorder="1" applyAlignment="1">
      <alignment horizontal="center" vertical="center" wrapText="1"/>
    </xf>
    <xf numFmtId="1" fontId="15" fillId="0" borderId="30" xfId="0" applyNumberFormat="1" applyFont="1" applyFill="1" applyBorder="1" applyAlignment="1">
      <alignment horizontal="center" vertical="center" wrapText="1"/>
    </xf>
    <xf numFmtId="49" fontId="2" fillId="0" borderId="110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/>
    </xf>
    <xf numFmtId="1" fontId="16" fillId="0" borderId="12" xfId="0" applyNumberFormat="1" applyFont="1" applyFill="1" applyBorder="1" applyAlignment="1">
      <alignment horizontal="center"/>
    </xf>
    <xf numFmtId="182" fontId="16" fillId="0" borderId="13" xfId="0" applyNumberFormat="1" applyFont="1" applyFill="1" applyBorder="1" applyAlignment="1">
      <alignment horizontal="center"/>
    </xf>
    <xf numFmtId="182" fontId="16" fillId="0" borderId="14" xfId="0" applyNumberFormat="1" applyFont="1" applyFill="1" applyBorder="1" applyAlignment="1">
      <alignment horizontal="center" vertical="center"/>
    </xf>
    <xf numFmtId="182" fontId="16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84" fillId="0" borderId="28" xfId="0" applyNumberFormat="1" applyFont="1" applyFill="1" applyBorder="1" applyAlignment="1">
      <alignment horizontal="center" vertical="center" wrapText="1"/>
    </xf>
    <xf numFmtId="0" fontId="84" fillId="0" borderId="25" xfId="0" applyNumberFormat="1" applyFont="1" applyFill="1" applyBorder="1" applyAlignment="1">
      <alignment horizontal="center" vertical="center" wrapText="1"/>
    </xf>
    <xf numFmtId="0" fontId="84" fillId="0" borderId="26" xfId="0" applyNumberFormat="1" applyFont="1" applyFill="1" applyBorder="1" applyAlignment="1">
      <alignment horizontal="center" vertical="center" wrapText="1"/>
    </xf>
    <xf numFmtId="180" fontId="16" fillId="0" borderId="73" xfId="0" applyNumberFormat="1" applyFont="1" applyFill="1" applyBorder="1" applyAlignment="1">
      <alignment horizontal="center" vertical="center" wrapText="1"/>
    </xf>
    <xf numFmtId="181" fontId="2" fillId="0" borderId="29" xfId="0" applyNumberFormat="1" applyFont="1" applyFill="1" applyBorder="1" applyAlignment="1" applyProtection="1">
      <alignment horizontal="center" vertical="center"/>
      <protection/>
    </xf>
    <xf numFmtId="49" fontId="16" fillId="0" borderId="31" xfId="0" applyNumberFormat="1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2" fontId="2" fillId="0" borderId="50" xfId="0" applyNumberFormat="1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vertical="center"/>
    </xf>
    <xf numFmtId="49" fontId="3" fillId="0" borderId="96" xfId="0" applyNumberFormat="1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181" fontId="16" fillId="0" borderId="38" xfId="0" applyNumberFormat="1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>
      <alignment horizontal="center" vertical="center" wrapText="1"/>
    </xf>
    <xf numFmtId="181" fontId="24" fillId="0" borderId="97" xfId="0" applyNumberFormat="1" applyFont="1" applyFill="1" applyBorder="1" applyAlignment="1" applyProtection="1">
      <alignment horizontal="center" vertical="center"/>
      <protection/>
    </xf>
    <xf numFmtId="184" fontId="16" fillId="0" borderId="96" xfId="0" applyNumberFormat="1" applyFont="1" applyFill="1" applyBorder="1" applyAlignment="1" applyProtection="1">
      <alignment horizontal="center" vertical="center"/>
      <protection/>
    </xf>
    <xf numFmtId="0" fontId="16" fillId="0" borderId="96" xfId="0" applyFont="1" applyFill="1" applyBorder="1" applyAlignment="1">
      <alignment horizontal="center" vertical="center" wrapText="1"/>
    </xf>
    <xf numFmtId="0" fontId="16" fillId="0" borderId="91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97" xfId="0" applyNumberFormat="1" applyFont="1" applyFill="1" applyBorder="1" applyAlignment="1">
      <alignment horizontal="center" vertical="center" wrapText="1"/>
    </xf>
    <xf numFmtId="0" fontId="16" fillId="0" borderId="113" xfId="0" applyFont="1" applyFill="1" applyBorder="1" applyAlignment="1">
      <alignment horizontal="center" vertical="center" wrapText="1"/>
    </xf>
    <xf numFmtId="0" fontId="16" fillId="0" borderId="114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181" fontId="2" fillId="0" borderId="92" xfId="0" applyNumberFormat="1" applyFont="1" applyFill="1" applyBorder="1" applyAlignment="1" applyProtection="1">
      <alignment horizontal="center" vertical="center"/>
      <protection/>
    </xf>
    <xf numFmtId="186" fontId="16" fillId="0" borderId="79" xfId="0" applyNumberFormat="1" applyFont="1" applyFill="1" applyBorder="1" applyAlignment="1" applyProtection="1">
      <alignment horizontal="center" vertical="center"/>
      <protection/>
    </xf>
    <xf numFmtId="0" fontId="16" fillId="0" borderId="99" xfId="0" applyFont="1" applyFill="1" applyBorder="1" applyAlignment="1">
      <alignment horizontal="center" vertical="center" wrapText="1"/>
    </xf>
    <xf numFmtId="49" fontId="2" fillId="0" borderId="11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81" fontId="2" fillId="0" borderId="32" xfId="0" applyNumberFormat="1" applyFont="1" applyFill="1" applyBorder="1" applyAlignment="1" applyProtection="1">
      <alignment horizontal="center" vertical="center"/>
      <protection/>
    </xf>
    <xf numFmtId="186" fontId="2" fillId="0" borderId="50" xfId="0" applyNumberFormat="1" applyFont="1" applyFill="1" applyBorder="1" applyAlignment="1" applyProtection="1">
      <alignment horizontal="center" vertical="center"/>
      <protection/>
    </xf>
    <xf numFmtId="186" fontId="16" fillId="0" borderId="50" xfId="0" applyNumberFormat="1" applyFont="1" applyFill="1" applyBorder="1" applyAlignment="1" applyProtection="1">
      <alignment horizontal="center" vertical="center"/>
      <protection/>
    </xf>
    <xf numFmtId="1" fontId="2" fillId="0" borderId="81" xfId="0" applyNumberFormat="1" applyFont="1" applyFill="1" applyBorder="1" applyAlignment="1">
      <alignment horizontal="center" vertical="center"/>
    </xf>
    <xf numFmtId="1" fontId="2" fillId="0" borderId="115" xfId="0" applyNumberFormat="1" applyFont="1" applyFill="1" applyBorder="1" applyAlignment="1">
      <alignment horizontal="center" vertical="center"/>
    </xf>
    <xf numFmtId="180" fontId="2" fillId="34" borderId="38" xfId="0" applyNumberFormat="1" applyFont="1" applyFill="1" applyBorder="1" applyAlignment="1" applyProtection="1">
      <alignment vertical="center"/>
      <protection/>
    </xf>
    <xf numFmtId="180" fontId="2" fillId="34" borderId="37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84" fillId="0" borderId="28" xfId="0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180" fontId="2" fillId="0" borderId="38" xfId="0" applyNumberFormat="1" applyFont="1" applyFill="1" applyBorder="1" applyAlignment="1" applyProtection="1">
      <alignment vertical="center"/>
      <protection/>
    </xf>
    <xf numFmtId="1" fontId="2" fillId="0" borderId="37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84" fillId="34" borderId="37" xfId="0" applyFont="1" applyFill="1" applyBorder="1" applyAlignment="1">
      <alignment horizontal="center" vertical="center" wrapText="1"/>
    </xf>
    <xf numFmtId="182" fontId="84" fillId="34" borderId="37" xfId="0" applyNumberFormat="1" applyFont="1" applyFill="1" applyBorder="1" applyAlignment="1" applyProtection="1">
      <alignment vertical="center"/>
      <protection/>
    </xf>
    <xf numFmtId="0" fontId="84" fillId="0" borderId="37" xfId="0" applyFont="1" applyFill="1" applyBorder="1" applyAlignment="1">
      <alignment horizontal="center" vertical="center" wrapText="1"/>
    </xf>
    <xf numFmtId="182" fontId="84" fillId="0" borderId="37" xfId="0" applyNumberFormat="1" applyFont="1" applyFill="1" applyBorder="1" applyAlignment="1" applyProtection="1">
      <alignment vertical="center"/>
      <protection/>
    </xf>
    <xf numFmtId="186" fontId="16" fillId="0" borderId="0" xfId="0" applyNumberFormat="1" applyFont="1" applyFill="1" applyBorder="1" applyAlignment="1" applyProtection="1">
      <alignment horizontal="center" vertical="center"/>
      <protection/>
    </xf>
    <xf numFmtId="182" fontId="16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right" vertical="center" wrapText="1"/>
    </xf>
    <xf numFmtId="49" fontId="2" fillId="0" borderId="34" xfId="0" applyNumberFormat="1" applyFont="1" applyFill="1" applyBorder="1" applyAlignment="1">
      <alignment horizontal="right" vertical="center" wrapText="1"/>
    </xf>
    <xf numFmtId="49" fontId="2" fillId="0" borderId="116" xfId="0" applyNumberFormat="1" applyFont="1" applyFill="1" applyBorder="1" applyAlignment="1">
      <alignment vertical="center" wrapText="1"/>
    </xf>
    <xf numFmtId="49" fontId="2" fillId="0" borderId="117" xfId="0" applyNumberFormat="1" applyFont="1" applyFill="1" applyBorder="1" applyAlignment="1">
      <alignment horizontal="left" vertical="center" wrapText="1"/>
    </xf>
    <xf numFmtId="180" fontId="2" fillId="0" borderId="117" xfId="0" applyNumberFormat="1" applyFont="1" applyFill="1" applyBorder="1" applyAlignment="1" applyProtection="1">
      <alignment vertical="center"/>
      <protection/>
    </xf>
    <xf numFmtId="180" fontId="16" fillId="0" borderId="117" xfId="0" applyNumberFormat="1" applyFont="1" applyFill="1" applyBorder="1" applyAlignment="1" applyProtection="1">
      <alignment vertical="center"/>
      <protection/>
    </xf>
    <xf numFmtId="49" fontId="2" fillId="0" borderId="116" xfId="0" applyNumberFormat="1" applyFont="1" applyFill="1" applyBorder="1" applyAlignment="1">
      <alignment horizontal="left" vertical="center" wrapText="1"/>
    </xf>
    <xf numFmtId="1" fontId="16" fillId="0" borderId="118" xfId="0" applyNumberFormat="1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/>
    </xf>
    <xf numFmtId="0" fontId="28" fillId="0" borderId="118" xfId="0" applyFont="1" applyFill="1" applyBorder="1" applyAlignment="1">
      <alignment vertical="center"/>
    </xf>
    <xf numFmtId="182" fontId="24" fillId="0" borderId="61" xfId="0" applyNumberFormat="1" applyFont="1" applyFill="1" applyBorder="1" applyAlignment="1">
      <alignment horizontal="center" vertical="center" wrapText="1"/>
    </xf>
    <xf numFmtId="182" fontId="16" fillId="0" borderId="59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182" fontId="24" fillId="0" borderId="11" xfId="0" applyNumberFormat="1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>
      <alignment horizontal="center" vertical="center" wrapText="1"/>
    </xf>
    <xf numFmtId="182" fontId="16" fillId="0" borderId="21" xfId="0" applyNumberFormat="1" applyFont="1" applyFill="1" applyBorder="1" applyAlignment="1">
      <alignment horizontal="center" vertical="center" wrapText="1"/>
    </xf>
    <xf numFmtId="182" fontId="16" fillId="0" borderId="119" xfId="0" applyNumberFormat="1" applyFont="1" applyFill="1" applyBorder="1" applyAlignment="1">
      <alignment horizontal="center" vertical="center" wrapText="1"/>
    </xf>
    <xf numFmtId="182" fontId="31" fillId="0" borderId="120" xfId="0" applyNumberFormat="1" applyFont="1" applyFill="1" applyBorder="1" applyAlignment="1">
      <alignment vertical="center" wrapText="1"/>
    </xf>
    <xf numFmtId="182" fontId="16" fillId="0" borderId="120" xfId="0" applyNumberFormat="1" applyFont="1" applyFill="1" applyBorder="1" applyAlignment="1">
      <alignment horizontal="center" vertical="center" wrapText="1"/>
    </xf>
    <xf numFmtId="182" fontId="31" fillId="0" borderId="54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182" fontId="16" fillId="0" borderId="121" xfId="0" applyNumberFormat="1" applyFont="1" applyFill="1" applyBorder="1" applyAlignment="1" applyProtection="1">
      <alignment horizontal="center" vertical="center"/>
      <protection/>
    </xf>
    <xf numFmtId="182" fontId="16" fillId="0" borderId="62" xfId="0" applyNumberFormat="1" applyFont="1" applyFill="1" applyBorder="1" applyAlignment="1">
      <alignment horizontal="center" vertical="center" wrapText="1"/>
    </xf>
    <xf numFmtId="186" fontId="16" fillId="0" borderId="18" xfId="0" applyNumberFormat="1" applyFont="1" applyFill="1" applyBorder="1" applyAlignment="1" applyProtection="1">
      <alignment horizontal="center" vertical="center"/>
      <protection/>
    </xf>
    <xf numFmtId="182" fontId="2" fillId="0" borderId="59" xfId="0" applyNumberFormat="1" applyFont="1" applyFill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left" vertical="center" wrapText="1"/>
    </xf>
    <xf numFmtId="0" fontId="2" fillId="0" borderId="117" xfId="0" applyFont="1" applyFill="1" applyBorder="1" applyAlignment="1">
      <alignment horizontal="left" vertical="center" wrapText="1"/>
    </xf>
    <xf numFmtId="0" fontId="2" fillId="0" borderId="122" xfId="0" applyFont="1" applyFill="1" applyBorder="1" applyAlignment="1">
      <alignment horizontal="left" vertical="center" wrapText="1"/>
    </xf>
    <xf numFmtId="0" fontId="2" fillId="0" borderId="123" xfId="0" applyFont="1" applyFill="1" applyBorder="1" applyAlignment="1">
      <alignment horizontal="left" vertical="center" wrapText="1"/>
    </xf>
    <xf numFmtId="49" fontId="2" fillId="0" borderId="124" xfId="0" applyNumberFormat="1" applyFont="1" applyFill="1" applyBorder="1" applyAlignment="1">
      <alignment horizontal="center" vertical="center" wrapText="1"/>
    </xf>
    <xf numFmtId="49" fontId="2" fillId="0" borderId="125" xfId="0" applyNumberFormat="1" applyFont="1" applyFill="1" applyBorder="1" applyAlignment="1">
      <alignment horizontal="center" vertical="center" wrapText="1"/>
    </xf>
    <xf numFmtId="49" fontId="2" fillId="0" borderId="124" xfId="0" applyNumberFormat="1" applyFont="1" applyFill="1" applyBorder="1" applyAlignment="1" applyProtection="1">
      <alignment horizontal="center" vertical="center"/>
      <protection/>
    </xf>
    <xf numFmtId="49" fontId="2" fillId="0" borderId="126" xfId="0" applyNumberFormat="1" applyFont="1" applyFill="1" applyBorder="1" applyAlignment="1" applyProtection="1">
      <alignment horizontal="center" vertical="center"/>
      <protection/>
    </xf>
    <xf numFmtId="186" fontId="2" fillId="0" borderId="127" xfId="0" applyNumberFormat="1" applyFont="1" applyFill="1" applyBorder="1" applyAlignment="1" applyProtection="1">
      <alignment horizontal="center" vertical="center"/>
      <protection/>
    </xf>
    <xf numFmtId="186" fontId="2" fillId="0" borderId="62" xfId="0" applyNumberFormat="1" applyFont="1" applyFill="1" applyBorder="1" applyAlignment="1" applyProtection="1">
      <alignment horizontal="center" vertical="center"/>
      <protection/>
    </xf>
    <xf numFmtId="186" fontId="16" fillId="0" borderId="62" xfId="0" applyNumberFormat="1" applyFont="1" applyFill="1" applyBorder="1" applyAlignment="1" applyProtection="1">
      <alignment horizontal="center" vertical="center"/>
      <protection/>
    </xf>
    <xf numFmtId="186" fontId="2" fillId="0" borderId="121" xfId="0" applyNumberFormat="1" applyFont="1" applyFill="1" applyBorder="1" applyAlignment="1" applyProtection="1">
      <alignment horizontal="center" vertical="center"/>
      <protection/>
    </xf>
    <xf numFmtId="186" fontId="2" fillId="0" borderId="93" xfId="0" applyNumberFormat="1" applyFont="1" applyFill="1" applyBorder="1" applyAlignment="1" applyProtection="1">
      <alignment horizontal="center" vertical="center"/>
      <protection/>
    </xf>
    <xf numFmtId="186" fontId="2" fillId="0" borderId="90" xfId="0" applyNumberFormat="1" applyFont="1" applyFill="1" applyBorder="1" applyAlignment="1" applyProtection="1">
      <alignment horizontal="center" vertical="center"/>
      <protection/>
    </xf>
    <xf numFmtId="181" fontId="2" fillId="0" borderId="128" xfId="0" applyNumberFormat="1" applyFont="1" applyFill="1" applyBorder="1" applyAlignment="1" applyProtection="1">
      <alignment horizontal="center" vertical="center"/>
      <protection/>
    </xf>
    <xf numFmtId="181" fontId="2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left" vertical="center" wrapText="1"/>
      <protection/>
    </xf>
    <xf numFmtId="49" fontId="2" fillId="0" borderId="98" xfId="0" applyNumberFormat="1" applyFont="1" applyFill="1" applyBorder="1" applyAlignment="1">
      <alignment horizontal="left" vertical="center" wrapText="1"/>
    </xf>
    <xf numFmtId="0" fontId="2" fillId="0" borderId="116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left" vertical="center" wrapText="1"/>
    </xf>
    <xf numFmtId="180" fontId="2" fillId="0" borderId="127" xfId="0" applyNumberFormat="1" applyFont="1" applyFill="1" applyBorder="1" applyAlignment="1" applyProtection="1">
      <alignment vertical="center"/>
      <protection/>
    </xf>
    <xf numFmtId="180" fontId="2" fillId="0" borderId="62" xfId="0" applyNumberFormat="1" applyFont="1" applyFill="1" applyBorder="1" applyAlignment="1" applyProtection="1">
      <alignment vertical="center"/>
      <protection/>
    </xf>
    <xf numFmtId="49" fontId="2" fillId="0" borderId="58" xfId="0" applyNumberFormat="1" applyFont="1" applyFill="1" applyBorder="1" applyAlignment="1">
      <alignment horizontal="left" vertical="center" wrapText="1"/>
    </xf>
    <xf numFmtId="0" fontId="2" fillId="0" borderId="127" xfId="0" applyFont="1" applyFill="1" applyBorder="1" applyAlignment="1">
      <alignment horizontal="left" vertical="center" wrapText="1"/>
    </xf>
    <xf numFmtId="180" fontId="2" fillId="0" borderId="93" xfId="0" applyNumberFormat="1" applyFont="1" applyFill="1" applyBorder="1" applyAlignment="1" applyProtection="1">
      <alignment vertical="center"/>
      <protection/>
    </xf>
    <xf numFmtId="49" fontId="2" fillId="0" borderId="130" xfId="0" applyNumberFormat="1" applyFont="1" applyFill="1" applyBorder="1" applyAlignment="1">
      <alignment horizontal="center" vertical="center" wrapText="1"/>
    </xf>
    <xf numFmtId="49" fontId="2" fillId="0" borderId="131" xfId="0" applyNumberFormat="1" applyFont="1" applyFill="1" applyBorder="1" applyAlignment="1">
      <alignment horizontal="center" vertical="center" wrapText="1"/>
    </xf>
    <xf numFmtId="49" fontId="2" fillId="0" borderId="132" xfId="0" applyNumberFormat="1" applyFont="1" applyFill="1" applyBorder="1" applyAlignment="1">
      <alignment horizontal="center" vertical="center" wrapText="1"/>
    </xf>
    <xf numFmtId="182" fontId="3" fillId="0" borderId="133" xfId="0" applyNumberFormat="1" applyFont="1" applyFill="1" applyBorder="1" applyAlignment="1" applyProtection="1">
      <alignment horizontal="center" vertical="center"/>
      <protection/>
    </xf>
    <xf numFmtId="182" fontId="3" fillId="0" borderId="75" xfId="0" applyNumberFormat="1" applyFont="1" applyFill="1" applyBorder="1" applyAlignment="1" applyProtection="1">
      <alignment horizontal="center" vertical="center"/>
      <protection/>
    </xf>
    <xf numFmtId="1" fontId="2" fillId="0" borderId="128" xfId="0" applyNumberFormat="1" applyFont="1" applyFill="1" applyBorder="1" applyAlignment="1">
      <alignment horizontal="center" vertical="center" wrapText="1"/>
    </xf>
    <xf numFmtId="1" fontId="2" fillId="0" borderId="74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center" vertical="center" wrapText="1"/>
    </xf>
    <xf numFmtId="180" fontId="2" fillId="0" borderId="134" xfId="0" applyNumberFormat="1" applyFont="1" applyFill="1" applyBorder="1" applyAlignment="1" applyProtection="1">
      <alignment horizontal="center" vertical="center"/>
      <protection/>
    </xf>
    <xf numFmtId="0" fontId="28" fillId="0" borderId="90" xfId="0" applyFont="1" applyFill="1" applyBorder="1" applyAlignment="1">
      <alignment vertical="center"/>
    </xf>
    <xf numFmtId="0" fontId="16" fillId="0" borderId="9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horizontal="center" vertical="center" wrapText="1"/>
    </xf>
    <xf numFmtId="186" fontId="16" fillId="0" borderId="118" xfId="0" applyNumberFormat="1" applyFont="1" applyFill="1" applyBorder="1" applyAlignment="1" applyProtection="1">
      <alignment horizontal="center" vertical="center"/>
      <protection/>
    </xf>
    <xf numFmtId="186" fontId="16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left" vertical="center" wrapText="1"/>
    </xf>
    <xf numFmtId="0" fontId="2" fillId="0" borderId="134" xfId="0" applyNumberFormat="1" applyFont="1" applyFill="1" applyBorder="1" applyAlignment="1">
      <alignment horizontal="center" vertical="center" wrapText="1"/>
    </xf>
    <xf numFmtId="0" fontId="16" fillId="0" borderId="135" xfId="0" applyNumberFormat="1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 applyProtection="1">
      <alignment horizontal="center" vertical="center"/>
      <protection/>
    </xf>
    <xf numFmtId="49" fontId="16" fillId="0" borderId="37" xfId="53" applyNumberFormat="1" applyFont="1" applyFill="1" applyBorder="1" applyAlignment="1">
      <alignment horizontal="left" vertical="center" wrapText="1"/>
      <protection/>
    </xf>
    <xf numFmtId="49" fontId="39" fillId="0" borderId="37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180" fontId="16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53" applyFont="1" applyFill="1" applyBorder="1" applyAlignment="1">
      <alignment horizontal="center" vertical="center" wrapText="1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37" xfId="53" applyNumberFormat="1" applyFont="1" applyFill="1" applyBorder="1" applyAlignment="1">
      <alignment horizontal="left" vertical="center" wrapText="1"/>
      <protection/>
    </xf>
    <xf numFmtId="1" fontId="2" fillId="0" borderId="90" xfId="53" applyNumberFormat="1" applyFont="1" applyFill="1" applyBorder="1" applyAlignment="1">
      <alignment horizontal="center" vertical="center"/>
      <protection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43" xfId="53" applyFont="1" applyFill="1" applyBorder="1" applyAlignment="1">
      <alignment horizontal="center" vertical="center" wrapText="1"/>
      <protection/>
    </xf>
    <xf numFmtId="180" fontId="2" fillId="0" borderId="42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90" fillId="34" borderId="14" xfId="0" applyFont="1" applyFill="1" applyBorder="1" applyAlignment="1">
      <alignment horizontal="center" vertical="center" wrapText="1"/>
    </xf>
    <xf numFmtId="0" fontId="90" fillId="34" borderId="12" xfId="0" applyFont="1" applyFill="1" applyBorder="1" applyAlignment="1">
      <alignment horizontal="center" vertical="center" wrapText="1"/>
    </xf>
    <xf numFmtId="0" fontId="90" fillId="34" borderId="13" xfId="0" applyFont="1" applyFill="1" applyBorder="1" applyAlignment="1">
      <alignment horizontal="center" vertical="center" wrapText="1"/>
    </xf>
    <xf numFmtId="0" fontId="90" fillId="34" borderId="28" xfId="0" applyFont="1" applyFill="1" applyBorder="1" applyAlignment="1">
      <alignment horizontal="center" vertical="center" wrapText="1"/>
    </xf>
    <xf numFmtId="0" fontId="90" fillId="34" borderId="25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90" fillId="34" borderId="58" xfId="0" applyNumberFormat="1" applyFont="1" applyFill="1" applyBorder="1" applyAlignment="1">
      <alignment horizontal="center" vertical="center" wrapText="1"/>
    </xf>
    <xf numFmtId="0" fontId="90" fillId="34" borderId="59" xfId="0" applyNumberFormat="1" applyFont="1" applyFill="1" applyBorder="1" applyAlignment="1">
      <alignment horizontal="center" vertical="center" wrapText="1"/>
    </xf>
    <xf numFmtId="0" fontId="90" fillId="34" borderId="10" xfId="0" applyNumberFormat="1" applyFont="1" applyFill="1" applyBorder="1" applyAlignment="1">
      <alignment horizontal="center" vertical="center" wrapText="1"/>
    </xf>
    <xf numFmtId="0" fontId="90" fillId="34" borderId="10" xfId="0" applyFont="1" applyFill="1" applyBorder="1" applyAlignment="1">
      <alignment horizontal="center" vertical="center" wrapText="1"/>
    </xf>
    <xf numFmtId="0" fontId="90" fillId="34" borderId="28" xfId="0" applyNumberFormat="1" applyFont="1" applyFill="1" applyBorder="1" applyAlignment="1">
      <alignment horizontal="center" vertical="center" wrapText="1"/>
    </xf>
    <xf numFmtId="0" fontId="90" fillId="34" borderId="25" xfId="0" applyNumberFormat="1" applyFont="1" applyFill="1" applyBorder="1" applyAlignment="1">
      <alignment horizontal="center" vertical="center" wrapText="1"/>
    </xf>
    <xf numFmtId="0" fontId="89" fillId="0" borderId="25" xfId="0" applyNumberFormat="1" applyFont="1" applyFill="1" applyBorder="1" applyAlignment="1">
      <alignment horizontal="center" vertical="center" wrapText="1"/>
    </xf>
    <xf numFmtId="0" fontId="89" fillId="0" borderId="28" xfId="0" applyNumberFormat="1" applyFont="1" applyFill="1" applyBorder="1" applyAlignment="1">
      <alignment horizontal="center" vertical="center" wrapText="1"/>
    </xf>
    <xf numFmtId="0" fontId="89" fillId="0" borderId="12" xfId="0" applyNumberFormat="1" applyFont="1" applyFill="1" applyBorder="1" applyAlignment="1">
      <alignment horizontal="center" vertical="center" wrapText="1"/>
    </xf>
    <xf numFmtId="0" fontId="89" fillId="0" borderId="14" xfId="0" applyNumberFormat="1" applyFont="1" applyFill="1" applyBorder="1" applyAlignment="1">
      <alignment horizontal="center" vertical="center" wrapText="1"/>
    </xf>
    <xf numFmtId="0" fontId="91" fillId="34" borderId="28" xfId="0" applyFont="1" applyFill="1" applyBorder="1" applyAlignment="1">
      <alignment horizontal="left" vertical="top" wrapText="1"/>
    </xf>
    <xf numFmtId="0" fontId="91" fillId="34" borderId="25" xfId="0" applyFont="1" applyFill="1" applyBorder="1" applyAlignment="1">
      <alignment horizontal="left" vertical="top" wrapText="1"/>
    </xf>
    <xf numFmtId="0" fontId="91" fillId="34" borderId="10" xfId="0" applyFont="1" applyFill="1" applyBorder="1" applyAlignment="1">
      <alignment horizontal="left" vertical="top" wrapText="1"/>
    </xf>
    <xf numFmtId="0" fontId="92" fillId="34" borderId="0" xfId="0" applyNumberFormat="1" applyFont="1" applyFill="1" applyBorder="1" applyAlignment="1" applyProtection="1">
      <alignment horizontal="center" vertical="center"/>
      <protection/>
    </xf>
    <xf numFmtId="186" fontId="89" fillId="34" borderId="0" xfId="0" applyNumberFormat="1" applyFont="1" applyFill="1" applyBorder="1" applyAlignment="1" applyProtection="1">
      <alignment vertical="center"/>
      <protection/>
    </xf>
    <xf numFmtId="0" fontId="89" fillId="34" borderId="14" xfId="0" applyNumberFormat="1" applyFont="1" applyFill="1" applyBorder="1" applyAlignment="1">
      <alignment horizontal="center" vertical="center" wrapText="1"/>
    </xf>
    <xf numFmtId="0" fontId="89" fillId="34" borderId="12" xfId="0" applyNumberFormat="1" applyFont="1" applyFill="1" applyBorder="1" applyAlignment="1">
      <alignment horizontal="center" vertical="center" wrapText="1"/>
    </xf>
    <xf numFmtId="0" fontId="92" fillId="34" borderId="12" xfId="0" applyNumberFormat="1" applyFont="1" applyFill="1" applyBorder="1" applyAlignment="1" applyProtection="1">
      <alignment horizontal="center" vertical="center"/>
      <protection/>
    </xf>
    <xf numFmtId="0" fontId="89" fillId="34" borderId="61" xfId="0" applyNumberFormat="1" applyFont="1" applyFill="1" applyBorder="1" applyAlignment="1">
      <alignment horizontal="center" vertical="center" wrapText="1"/>
    </xf>
    <xf numFmtId="0" fontId="89" fillId="34" borderId="59" xfId="0" applyNumberFormat="1" applyFont="1" applyFill="1" applyBorder="1" applyAlignment="1">
      <alignment horizontal="center" vertical="center" wrapText="1"/>
    </xf>
    <xf numFmtId="0" fontId="89" fillId="34" borderId="10" xfId="0" applyNumberFormat="1" applyFont="1" applyFill="1" applyBorder="1" applyAlignment="1">
      <alignment horizontal="center" vertical="center" wrapText="1"/>
    </xf>
    <xf numFmtId="0" fontId="89" fillId="34" borderId="28" xfId="0" applyNumberFormat="1" applyFont="1" applyFill="1" applyBorder="1" applyAlignment="1">
      <alignment horizontal="center" vertical="center" wrapText="1"/>
    </xf>
    <xf numFmtId="0" fontId="89" fillId="34" borderId="25" xfId="0" applyNumberFormat="1" applyFont="1" applyFill="1" applyBorder="1" applyAlignment="1">
      <alignment horizontal="center" vertical="center" wrapText="1"/>
    </xf>
    <xf numFmtId="0" fontId="89" fillId="34" borderId="26" xfId="0" applyNumberFormat="1" applyFont="1" applyFill="1" applyBorder="1" applyAlignment="1">
      <alignment horizontal="center" vertical="center" wrapText="1"/>
    </xf>
    <xf numFmtId="0" fontId="89" fillId="0" borderId="26" xfId="0" applyNumberFormat="1" applyFont="1" applyFill="1" applyBorder="1" applyAlignment="1">
      <alignment horizontal="center" vertical="center" wrapText="1"/>
    </xf>
    <xf numFmtId="0" fontId="92" fillId="0" borderId="12" xfId="0" applyNumberFormat="1" applyFont="1" applyFill="1" applyBorder="1" applyAlignment="1" applyProtection="1">
      <alignment horizontal="center" vertical="center"/>
      <protection/>
    </xf>
    <xf numFmtId="180" fontId="89" fillId="0" borderId="0" xfId="0" applyNumberFormat="1" applyFont="1" applyFill="1" applyBorder="1" applyAlignment="1" applyProtection="1">
      <alignment vertical="center"/>
      <protection/>
    </xf>
    <xf numFmtId="186" fontId="89" fillId="0" borderId="0" xfId="0" applyNumberFormat="1" applyFont="1" applyFill="1" applyBorder="1" applyAlignment="1" applyProtection="1">
      <alignment vertical="center"/>
      <protection/>
    </xf>
    <xf numFmtId="180" fontId="89" fillId="0" borderId="37" xfId="0" applyNumberFormat="1" applyFont="1" applyFill="1" applyBorder="1" applyAlignment="1" applyProtection="1">
      <alignment vertical="center"/>
      <protection/>
    </xf>
    <xf numFmtId="182" fontId="90" fillId="34" borderId="14" xfId="0" applyNumberFormat="1" applyFont="1" applyFill="1" applyBorder="1" applyAlignment="1">
      <alignment horizontal="center" vertical="center" wrapText="1"/>
    </xf>
    <xf numFmtId="0" fontId="89" fillId="34" borderId="28" xfId="0" applyFont="1" applyFill="1" applyBorder="1" applyAlignment="1">
      <alignment horizontal="center" vertical="center" wrapText="1"/>
    </xf>
    <xf numFmtId="0" fontId="89" fillId="34" borderId="25" xfId="0" applyFont="1" applyFill="1" applyBorder="1" applyAlignment="1">
      <alignment horizontal="center" vertical="center" wrapText="1"/>
    </xf>
    <xf numFmtId="0" fontId="89" fillId="34" borderId="26" xfId="0" applyFont="1" applyFill="1" applyBorder="1" applyAlignment="1">
      <alignment horizontal="center" vertical="center" wrapText="1"/>
    </xf>
    <xf numFmtId="0" fontId="89" fillId="34" borderId="0" xfId="0" applyNumberFormat="1" applyFont="1" applyFill="1" applyBorder="1" applyAlignment="1">
      <alignment horizontal="center" vertical="center" wrapText="1"/>
    </xf>
    <xf numFmtId="49" fontId="92" fillId="34" borderId="0" xfId="0" applyNumberFormat="1" applyFont="1" applyFill="1" applyBorder="1" applyAlignment="1" applyProtection="1">
      <alignment horizontal="center" vertical="center"/>
      <protection/>
    </xf>
    <xf numFmtId="0" fontId="89" fillId="37" borderId="28" xfId="0" applyFont="1" applyFill="1" applyBorder="1" applyAlignment="1">
      <alignment horizontal="center" vertical="center" wrapText="1"/>
    </xf>
    <xf numFmtId="0" fontId="89" fillId="37" borderId="25" xfId="0" applyFont="1" applyFill="1" applyBorder="1" applyAlignment="1">
      <alignment horizontal="center" vertical="center" wrapText="1"/>
    </xf>
    <xf numFmtId="0" fontId="89" fillId="37" borderId="26" xfId="0" applyFont="1" applyFill="1" applyBorder="1" applyAlignment="1">
      <alignment horizontal="center" vertical="center" wrapText="1"/>
    </xf>
    <xf numFmtId="180" fontId="89" fillId="37" borderId="0" xfId="0" applyNumberFormat="1" applyFont="1" applyFill="1" applyBorder="1" applyAlignment="1" applyProtection="1">
      <alignment vertical="center"/>
      <protection/>
    </xf>
    <xf numFmtId="180" fontId="89" fillId="37" borderId="37" xfId="0" applyNumberFormat="1" applyFont="1" applyFill="1" applyBorder="1" applyAlignment="1" applyProtection="1">
      <alignment vertical="center"/>
      <protection/>
    </xf>
    <xf numFmtId="0" fontId="89" fillId="37" borderId="0" xfId="0" applyFont="1" applyFill="1" applyBorder="1" applyAlignment="1">
      <alignment horizontal="center" vertical="center" wrapText="1"/>
    </xf>
    <xf numFmtId="0" fontId="89" fillId="34" borderId="0" xfId="0" applyFont="1" applyFill="1" applyBorder="1" applyAlignment="1">
      <alignment horizontal="center" vertical="center" wrapText="1"/>
    </xf>
    <xf numFmtId="0" fontId="89" fillId="0" borderId="37" xfId="0" applyFont="1" applyFill="1" applyBorder="1" applyAlignment="1">
      <alignment horizontal="center" vertical="center" wrapText="1"/>
    </xf>
    <xf numFmtId="0" fontId="93" fillId="0" borderId="56" xfId="0" applyFont="1" applyFill="1" applyBorder="1" applyAlignment="1">
      <alignment horizontal="center" vertical="center" wrapText="1"/>
    </xf>
    <xf numFmtId="0" fontId="93" fillId="0" borderId="57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181" fontId="2" fillId="0" borderId="129" xfId="0" applyNumberFormat="1" applyFont="1" applyFill="1" applyBorder="1" applyAlignment="1" applyProtection="1">
      <alignment horizontal="left" vertical="center"/>
      <protection/>
    </xf>
    <xf numFmtId="49" fontId="2" fillId="0" borderId="129" xfId="0" applyNumberFormat="1" applyFont="1" applyFill="1" applyBorder="1" applyAlignment="1">
      <alignment horizontal="left" vertical="center" wrapText="1"/>
    </xf>
    <xf numFmtId="49" fontId="16" fillId="0" borderId="116" xfId="0" applyNumberFormat="1" applyFont="1" applyFill="1" applyBorder="1" applyAlignment="1">
      <alignment horizontal="left" vertical="center" wrapText="1"/>
    </xf>
    <xf numFmtId="49" fontId="16" fillId="0" borderId="117" xfId="0" applyNumberFormat="1" applyFont="1" applyFill="1" applyBorder="1" applyAlignment="1">
      <alignment horizontal="left" vertical="center" wrapText="1"/>
    </xf>
    <xf numFmtId="49" fontId="2" fillId="0" borderId="117" xfId="0" applyNumberFormat="1" applyFont="1" applyFill="1" applyBorder="1" applyAlignment="1">
      <alignment vertical="center" wrapText="1"/>
    </xf>
    <xf numFmtId="49" fontId="16" fillId="0" borderId="117" xfId="0" applyNumberFormat="1" applyFont="1" applyFill="1" applyBorder="1" applyAlignment="1">
      <alignment vertical="center" wrapText="1"/>
    </xf>
    <xf numFmtId="49" fontId="16" fillId="0" borderId="136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90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left" vertical="center"/>
      <protection/>
    </xf>
    <xf numFmtId="49" fontId="3" fillId="0" borderId="133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 applyProtection="1">
      <alignment horizontal="center" vertical="center"/>
      <protection/>
    </xf>
    <xf numFmtId="49" fontId="3" fillId="0" borderId="90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180" fontId="2" fillId="0" borderId="98" xfId="0" applyNumberFormat="1" applyFont="1" applyFill="1" applyBorder="1" applyAlignment="1" applyProtection="1">
      <alignment vertical="center"/>
      <protection/>
    </xf>
    <xf numFmtId="180" fontId="2" fillId="0" borderId="42" xfId="0" applyNumberFormat="1" applyFont="1" applyFill="1" applyBorder="1" applyAlignment="1" applyProtection="1">
      <alignment vertical="center"/>
      <protection/>
    </xf>
    <xf numFmtId="49" fontId="3" fillId="0" borderId="86" xfId="0" applyNumberFormat="1" applyFont="1" applyFill="1" applyBorder="1" applyAlignment="1" applyProtection="1">
      <alignment horizontal="center" vertical="center"/>
      <protection/>
    </xf>
    <xf numFmtId="186" fontId="16" fillId="0" borderId="37" xfId="0" applyNumberFormat="1" applyFont="1" applyFill="1" applyBorder="1" applyAlignment="1" applyProtection="1">
      <alignment horizontal="center" vertical="center"/>
      <protection/>
    </xf>
    <xf numFmtId="0" fontId="94" fillId="0" borderId="2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3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3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38" xfId="0" applyNumberFormat="1" applyFont="1" applyFill="1" applyBorder="1" applyAlignment="1" applyProtection="1">
      <alignment horizontal="center" vertical="center" wrapText="1"/>
      <protection/>
    </xf>
    <xf numFmtId="180" fontId="15" fillId="34" borderId="139" xfId="0" applyNumberFormat="1" applyFont="1" applyFill="1" applyBorder="1" applyAlignment="1" applyProtection="1">
      <alignment horizontal="center" vertical="center" wrapText="1"/>
      <protection/>
    </xf>
    <xf numFmtId="180" fontId="15" fillId="34" borderId="53" xfId="0" applyNumberFormat="1" applyFont="1" applyFill="1" applyBorder="1" applyAlignment="1" applyProtection="1">
      <alignment horizontal="center" vertical="center" wrapText="1"/>
      <protection/>
    </xf>
    <xf numFmtId="0" fontId="0" fillId="34" borderId="53" xfId="0" applyFill="1" applyBorder="1" applyAlignment="1">
      <alignment horizontal="center" vertical="center" wrapText="1"/>
    </xf>
    <xf numFmtId="0" fontId="0" fillId="34" borderId="120" xfId="0" applyFill="1" applyBorder="1" applyAlignment="1">
      <alignment horizontal="center" vertical="center" wrapText="1"/>
    </xf>
    <xf numFmtId="18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40" xfId="0" applyNumberFormat="1" applyFont="1" applyFill="1" applyBorder="1" applyAlignment="1" applyProtection="1">
      <alignment horizontal="center" vertical="center" wrapText="1"/>
      <protection/>
    </xf>
    <xf numFmtId="180" fontId="3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1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9" fillId="0" borderId="0" xfId="52" applyFont="1" applyBorder="1" applyAlignment="1">
      <alignment horizontal="center" vertical="center" wrapText="1"/>
      <protection/>
    </xf>
    <xf numFmtId="49" fontId="1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49" fontId="3" fillId="0" borderId="0" xfId="52" applyNumberFormat="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right" vertical="center" wrapText="1"/>
    </xf>
    <xf numFmtId="0" fontId="3" fillId="0" borderId="0" xfId="52" applyFont="1" applyBorder="1" applyAlignment="1">
      <alignment horizontal="center" vertical="center" wrapText="1"/>
      <protection/>
    </xf>
    <xf numFmtId="49" fontId="19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" fillId="0" borderId="14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5" fillId="0" borderId="12" xfId="52" applyFont="1" applyBorder="1" applyAlignment="1">
      <alignment horizontal="center" vertical="center" wrapText="1"/>
      <protection/>
    </xf>
    <xf numFmtId="49" fontId="19" fillId="0" borderId="12" xfId="52" applyNumberFormat="1" applyFont="1" applyBorder="1" applyAlignment="1" applyProtection="1">
      <alignment horizontal="left" vertical="center" wrapText="1"/>
      <protection locked="0"/>
    </xf>
    <xf numFmtId="49" fontId="15" fillId="0" borderId="12" xfId="52" applyNumberFormat="1" applyFont="1" applyBorder="1" applyAlignment="1">
      <alignment horizontal="center" vertical="center" wrapText="1"/>
      <protection/>
    </xf>
    <xf numFmtId="0" fontId="15" fillId="0" borderId="19" xfId="52" applyFont="1" applyBorder="1" applyAlignment="1">
      <alignment horizontal="center" vertical="center" wrapText="1"/>
      <protection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7" fillId="0" borderId="0" xfId="52" applyFont="1" applyBorder="1" applyAlignment="1">
      <alignment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6" fillId="0" borderId="12" xfId="52" applyFont="1" applyBorder="1" applyAlignment="1">
      <alignment horizontal="center" vertical="center" wrapText="1"/>
      <protection/>
    </xf>
    <xf numFmtId="49" fontId="15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7" fillId="0" borderId="12" xfId="52" applyFont="1" applyBorder="1" applyAlignment="1">
      <alignment horizontal="center" vertical="center" wrapText="1"/>
      <protection/>
    </xf>
    <xf numFmtId="0" fontId="2" fillId="0" borderId="145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2" fillId="0" borderId="14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8" fillId="34" borderId="0" xfId="0" applyFont="1" applyFill="1" applyBorder="1" applyAlignment="1">
      <alignment horizontal="center"/>
    </xf>
    <xf numFmtId="0" fontId="3" fillId="0" borderId="148" xfId="0" applyFont="1" applyFill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2" fillId="0" borderId="150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3" fillId="0" borderId="61" xfId="0" applyNumberFormat="1" applyFont="1" applyFill="1" applyBorder="1" applyAlignment="1" applyProtection="1">
      <alignment horizontal="center" vertical="center" textRotation="90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0" fontId="16" fillId="0" borderId="0" xfId="0" applyNumberFormat="1" applyFont="1" applyFill="1" applyBorder="1" applyAlignment="1">
      <alignment horizontal="center" vertical="center" wrapText="1"/>
    </xf>
    <xf numFmtId="49" fontId="23" fillId="0" borderId="151" xfId="0" applyNumberFormat="1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 applyProtection="1">
      <alignment horizontal="center" vertical="center"/>
      <protection/>
    </xf>
    <xf numFmtId="49" fontId="16" fillId="0" borderId="15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1" xfId="0" applyFont="1" applyFill="1" applyBorder="1" applyAlignment="1">
      <alignment horizontal="center" vertical="center" wrapText="1"/>
    </xf>
    <xf numFmtId="180" fontId="3" fillId="34" borderId="152" xfId="0" applyNumberFormat="1" applyFont="1" applyFill="1" applyBorder="1" applyAlignment="1" applyProtection="1">
      <alignment horizontal="center" vertical="center" wrapText="1"/>
      <protection/>
    </xf>
    <xf numFmtId="180" fontId="3" fillId="34" borderId="153" xfId="0" applyNumberFormat="1" applyFont="1" applyFill="1" applyBorder="1" applyAlignment="1" applyProtection="1">
      <alignment horizontal="center" vertical="center" wrapText="1"/>
      <protection/>
    </xf>
    <xf numFmtId="180" fontId="3" fillId="34" borderId="121" xfId="0" applyNumberFormat="1" applyFont="1" applyFill="1" applyBorder="1" applyAlignment="1" applyProtection="1">
      <alignment horizontal="center" vertical="center" wrapText="1"/>
      <protection/>
    </xf>
    <xf numFmtId="180" fontId="3" fillId="34" borderId="34" xfId="0" applyNumberFormat="1" applyFont="1" applyFill="1" applyBorder="1" applyAlignment="1" applyProtection="1">
      <alignment horizontal="center" vertical="center"/>
      <protection/>
    </xf>
    <xf numFmtId="180" fontId="15" fillId="34" borderId="31" xfId="0" applyNumberFormat="1" applyFont="1" applyFill="1" applyBorder="1" applyAlignment="1" applyProtection="1">
      <alignment horizontal="center" vertical="center"/>
      <protection/>
    </xf>
    <xf numFmtId="0" fontId="0" fillId="34" borderId="31" xfId="0" applyFill="1" applyBorder="1" applyAlignment="1">
      <alignment horizontal="center" vertical="center"/>
    </xf>
    <xf numFmtId="181" fontId="3" fillId="34" borderId="151" xfId="0" applyNumberFormat="1" applyFont="1" applyFill="1" applyBorder="1" applyAlignment="1" applyProtection="1">
      <alignment horizontal="center" vertical="center"/>
      <protection/>
    </xf>
    <xf numFmtId="181" fontId="3" fillId="34" borderId="56" xfId="0" applyNumberFormat="1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49" fontId="16" fillId="0" borderId="154" xfId="0" applyNumberFormat="1" applyFont="1" applyFill="1" applyBorder="1" applyAlignment="1" applyProtection="1">
      <alignment horizontal="center" vertical="center"/>
      <protection/>
    </xf>
    <xf numFmtId="49" fontId="3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69" xfId="0" applyNumberFormat="1" applyFont="1" applyFill="1" applyBorder="1" applyAlignment="1" applyProtection="1">
      <alignment horizontal="center" vertical="center"/>
      <protection/>
    </xf>
    <xf numFmtId="49" fontId="3" fillId="0" borderId="137" xfId="0" applyNumberFormat="1" applyFont="1" applyFill="1" applyBorder="1" applyAlignment="1" applyProtection="1">
      <alignment horizontal="center" vertical="center"/>
      <protection/>
    </xf>
    <xf numFmtId="49" fontId="3" fillId="0" borderId="70" xfId="0" applyNumberFormat="1" applyFont="1" applyFill="1" applyBorder="1" applyAlignment="1" applyProtection="1">
      <alignment horizontal="center" vertical="center"/>
      <protection/>
    </xf>
    <xf numFmtId="49" fontId="16" fillId="0" borderId="33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182" fontId="16" fillId="0" borderId="37" xfId="0" applyNumberFormat="1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2" fontId="16" fillId="0" borderId="55" xfId="0" applyNumberFormat="1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vertical="center" wrapText="1"/>
    </xf>
    <xf numFmtId="0" fontId="16" fillId="0" borderId="111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49" fontId="16" fillId="0" borderId="156" xfId="0" applyNumberFormat="1" applyFont="1" applyFill="1" applyBorder="1" applyAlignment="1">
      <alignment horizontal="center" vertical="center" wrapText="1"/>
    </xf>
    <xf numFmtId="49" fontId="16" fillId="0" borderId="157" xfId="0" applyNumberFormat="1" applyFont="1" applyFill="1" applyBorder="1" applyAlignment="1">
      <alignment horizontal="center" vertical="center" wrapText="1"/>
    </xf>
    <xf numFmtId="49" fontId="16" fillId="0" borderId="158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 vertical="center" wrapText="1"/>
    </xf>
    <xf numFmtId="0" fontId="32" fillId="0" borderId="37" xfId="0" applyFont="1" applyFill="1" applyBorder="1" applyAlignment="1">
      <alignment vertical="center" wrapText="1"/>
    </xf>
    <xf numFmtId="182" fontId="16" fillId="0" borderId="37" xfId="0" applyNumberFormat="1" applyFont="1" applyFill="1" applyBorder="1" applyAlignment="1" applyProtection="1">
      <alignment horizontal="center" vertical="center" wrapText="1"/>
      <protection/>
    </xf>
    <xf numFmtId="182" fontId="39" fillId="0" borderId="37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 wrapText="1"/>
    </xf>
    <xf numFmtId="0" fontId="23" fillId="0" borderId="155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32" fillId="0" borderId="109" xfId="0" applyFont="1" applyFill="1" applyBorder="1" applyAlignment="1">
      <alignment vertical="center"/>
    </xf>
    <xf numFmtId="49" fontId="2" fillId="0" borderId="155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49" fontId="16" fillId="0" borderId="140" xfId="0" applyNumberFormat="1" applyFont="1" applyFill="1" applyBorder="1" applyAlignment="1">
      <alignment horizontal="center" vertical="center" wrapText="1"/>
    </xf>
    <xf numFmtId="49" fontId="30" fillId="0" borderId="57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0" fontId="2" fillId="0" borderId="90" xfId="0" applyNumberFormat="1" applyFont="1" applyFill="1" applyBorder="1" applyAlignment="1">
      <alignment horizontal="center" vertical="center" wrapText="1"/>
    </xf>
    <xf numFmtId="49" fontId="16" fillId="0" borderId="154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16" fillId="0" borderId="106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49" fontId="3" fillId="0" borderId="151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textRotation="90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159" xfId="0" applyFont="1" applyFill="1" applyBorder="1" applyAlignment="1">
      <alignment horizontal="center" vertical="center" wrapText="1"/>
    </xf>
    <xf numFmtId="0" fontId="0" fillId="0" borderId="16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wrapText="1"/>
    </xf>
    <xf numFmtId="49" fontId="3" fillId="0" borderId="161" xfId="0" applyNumberFormat="1" applyFont="1" applyFill="1" applyBorder="1" applyAlignment="1" applyProtection="1">
      <alignment horizontal="center" vertical="center"/>
      <protection/>
    </xf>
    <xf numFmtId="49" fontId="3" fillId="0" borderId="162" xfId="0" applyNumberFormat="1" applyFont="1" applyFill="1" applyBorder="1" applyAlignment="1" applyProtection="1">
      <alignment horizontal="center" vertical="center"/>
      <protection/>
    </xf>
    <xf numFmtId="49" fontId="3" fillId="0" borderId="163" xfId="0" applyNumberFormat="1" applyFont="1" applyFill="1" applyBorder="1" applyAlignment="1" applyProtection="1">
      <alignment horizontal="center" vertical="center"/>
      <protection/>
    </xf>
    <xf numFmtId="49" fontId="15" fillId="0" borderId="56" xfId="0" applyNumberFormat="1" applyFont="1" applyFill="1" applyBorder="1" applyAlignment="1">
      <alignment horizontal="center" vertical="center" wrapText="1"/>
    </xf>
    <xf numFmtId="49" fontId="15" fillId="0" borderId="5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8"/>
  <sheetViews>
    <sheetView view="pageBreakPreview" zoomScale="75" zoomScaleNormal="50" zoomScaleSheetLayoutView="75" zoomScalePageLayoutView="0" workbookViewId="0" topLeftCell="A1">
      <selection activeCell="A6" sqref="A6"/>
    </sheetView>
  </sheetViews>
  <sheetFormatPr defaultColWidth="3.25390625" defaultRowHeight="12.75"/>
  <cols>
    <col min="1" max="1" width="7.00390625" style="1" customWidth="1"/>
    <col min="2" max="2" width="5.125" style="1" customWidth="1"/>
    <col min="3" max="3" width="4.375" style="1" customWidth="1"/>
    <col min="4" max="5" width="4.25390625" style="1" customWidth="1"/>
    <col min="6" max="6" width="4.375" style="1" customWidth="1"/>
    <col min="7" max="7" width="3.75390625" style="1" customWidth="1"/>
    <col min="8" max="8" width="3.875" style="1" customWidth="1"/>
    <col min="9" max="9" width="5.625" style="1" customWidth="1"/>
    <col min="10" max="10" width="4.125" style="1" customWidth="1"/>
    <col min="11" max="11" width="4.75390625" style="1" customWidth="1"/>
    <col min="12" max="12" width="3.25390625" style="1" customWidth="1"/>
    <col min="13" max="13" width="4.00390625" style="1" customWidth="1"/>
    <col min="14" max="14" width="5.00390625" style="1" customWidth="1"/>
    <col min="15" max="15" width="5.125" style="1" customWidth="1"/>
    <col min="16" max="17" width="4.75390625" style="1" customWidth="1"/>
    <col min="18" max="18" width="4.625" style="1" customWidth="1"/>
    <col min="19" max="19" width="4.25390625" style="1" customWidth="1"/>
    <col min="20" max="20" width="3.875" style="1" customWidth="1"/>
    <col min="21" max="21" width="3.75390625" style="1" customWidth="1"/>
    <col min="22" max="22" width="3.875" style="1" customWidth="1"/>
    <col min="23" max="23" width="3.25390625" style="1" customWidth="1"/>
    <col min="24" max="25" width="3.875" style="1" customWidth="1"/>
    <col min="26" max="26" width="5.00390625" style="1" customWidth="1"/>
    <col min="27" max="27" width="5.375" style="1" customWidth="1"/>
    <col min="28" max="28" width="6.00390625" style="1" customWidth="1"/>
    <col min="29" max="29" width="5.25390625" style="1" customWidth="1"/>
    <col min="30" max="30" width="5.625" style="1" customWidth="1"/>
    <col min="31" max="31" width="5.75390625" style="1" customWidth="1"/>
    <col min="32" max="32" width="5.625" style="1" customWidth="1"/>
    <col min="33" max="33" width="5.875" style="1" customWidth="1"/>
    <col min="34" max="34" width="5.00390625" style="1" customWidth="1"/>
    <col min="35" max="35" width="5.625" style="1" customWidth="1"/>
    <col min="36" max="36" width="6.625" style="1" customWidth="1"/>
    <col min="37" max="37" width="7.25390625" style="1" customWidth="1"/>
    <col min="38" max="38" width="6.75390625" style="1" customWidth="1"/>
    <col min="39" max="39" width="7.00390625" style="1" customWidth="1"/>
    <col min="40" max="40" width="6.00390625" style="1" customWidth="1"/>
    <col min="41" max="42" width="6.125" style="1" customWidth="1"/>
    <col min="43" max="43" width="6.00390625" style="1" customWidth="1"/>
    <col min="44" max="44" width="4.25390625" style="1" customWidth="1"/>
    <col min="45" max="47" width="3.25390625" style="1" customWidth="1"/>
    <col min="48" max="48" width="4.375" style="1" customWidth="1"/>
    <col min="49" max="49" width="4.875" style="1" customWidth="1"/>
    <col min="50" max="52" width="3.25390625" style="1" customWidth="1"/>
    <col min="53" max="53" width="4.875" style="1" customWidth="1"/>
    <col min="54" max="54" width="1.00390625" style="1" customWidth="1"/>
    <col min="55" max="56" width="0" style="1" hidden="1" customWidth="1"/>
    <col min="57" max="16384" width="3.25390625" style="1" customWidth="1"/>
  </cols>
  <sheetData>
    <row r="1" ht="43.5" customHeight="1"/>
    <row r="2" spans="1:53" ht="30">
      <c r="A2" s="1003" t="s">
        <v>126</v>
      </c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6" t="s">
        <v>0</v>
      </c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  <c r="AK2" s="1006"/>
      <c r="AL2" s="1006"/>
      <c r="AM2" s="1006"/>
      <c r="AN2" s="1006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25.5" customHeight="1">
      <c r="A3" s="1003" t="s">
        <v>127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27" customHeight="1">
      <c r="A4" s="1007" t="s">
        <v>236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8" t="s">
        <v>2</v>
      </c>
      <c r="Q4" s="1008"/>
      <c r="R4" s="1008"/>
      <c r="S4" s="1008"/>
      <c r="T4" s="1008"/>
      <c r="U4" s="1008"/>
      <c r="V4" s="1008"/>
      <c r="W4" s="1008"/>
      <c r="X4" s="1008"/>
      <c r="Y4" s="1008"/>
      <c r="Z4" s="1008"/>
      <c r="AA4" s="1008"/>
      <c r="AB4" s="1008"/>
      <c r="AC4" s="1008"/>
      <c r="AD4" s="1008"/>
      <c r="AE4" s="1008"/>
      <c r="AF4" s="1008"/>
      <c r="AG4" s="1008"/>
      <c r="AH4" s="1008"/>
      <c r="AI4" s="1008"/>
      <c r="AJ4" s="1008"/>
      <c r="AK4" s="1008"/>
      <c r="AL4" s="1008"/>
      <c r="AM4" s="1008"/>
      <c r="AN4" s="1002" t="s">
        <v>129</v>
      </c>
      <c r="AO4" s="1002"/>
      <c r="AP4" s="1002"/>
      <c r="AQ4" s="1002"/>
      <c r="AR4" s="1002"/>
      <c r="AS4" s="1002"/>
      <c r="AT4" s="1002"/>
      <c r="AU4" s="1002"/>
      <c r="AV4" s="1002"/>
      <c r="AW4" s="1002"/>
      <c r="AX4" s="1002"/>
      <c r="AY4" s="1002"/>
      <c r="AZ4" s="1002"/>
      <c r="BA4" s="1002"/>
    </row>
    <row r="5" spans="1:53" ht="26.25" customHeight="1">
      <c r="A5" s="1009" t="s">
        <v>237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  <c r="AN5" s="1002"/>
      <c r="AO5" s="1002"/>
      <c r="AP5" s="1002"/>
      <c r="AQ5" s="1002"/>
      <c r="AR5" s="1002"/>
      <c r="AS5" s="1002"/>
      <c r="AT5" s="1002"/>
      <c r="AU5" s="1002"/>
      <c r="AV5" s="1002"/>
      <c r="AW5" s="1002"/>
      <c r="AX5" s="1002"/>
      <c r="AY5" s="1002"/>
      <c r="AZ5" s="1002"/>
      <c r="BA5" s="1002"/>
    </row>
    <row r="6" spans="1:53" s="9" customFormat="1" ht="27.75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8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</row>
    <row r="7" spans="1:53" s="9" customFormat="1" ht="29.25" customHeight="1">
      <c r="A7" s="1003" t="s">
        <v>1</v>
      </c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  <c r="AN7" s="1002" t="s">
        <v>232</v>
      </c>
      <c r="AO7" s="1002"/>
      <c r="AP7" s="1002"/>
      <c r="AQ7" s="1002"/>
      <c r="AR7" s="1002"/>
      <c r="AS7" s="1002"/>
      <c r="AT7" s="1002"/>
      <c r="AU7" s="1002"/>
      <c r="AV7" s="1002"/>
      <c r="AW7" s="1002"/>
      <c r="AX7" s="1002"/>
      <c r="AY7" s="1002"/>
      <c r="AZ7" s="1002"/>
      <c r="BA7" s="1002"/>
    </row>
    <row r="8" spans="1:53" s="9" customFormat="1" ht="28.5" customHeight="1">
      <c r="A8" s="1003" t="s">
        <v>128</v>
      </c>
      <c r="B8" s="1003"/>
      <c r="C8" s="1003"/>
      <c r="D8" s="1003"/>
      <c r="E8" s="1003"/>
      <c r="F8" s="1003"/>
      <c r="G8" s="1003"/>
      <c r="H8" s="1003"/>
      <c r="I8" s="1003"/>
      <c r="J8" s="1003"/>
      <c r="K8" s="1003"/>
      <c r="L8" s="1003"/>
      <c r="M8" s="1003"/>
      <c r="N8" s="1003"/>
      <c r="O8" s="100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01" t="s">
        <v>125</v>
      </c>
      <c r="AO8" s="1001"/>
      <c r="AP8" s="1001"/>
      <c r="AQ8" s="1001"/>
      <c r="AR8" s="1001"/>
      <c r="AS8" s="1001"/>
      <c r="AT8" s="1001"/>
      <c r="AU8" s="1001"/>
      <c r="AV8" s="1001"/>
      <c r="AW8" s="1001"/>
      <c r="AX8" s="1001"/>
      <c r="AY8" s="1001"/>
      <c r="AZ8" s="1001"/>
      <c r="BA8" s="1001"/>
    </row>
    <row r="9" spans="1:53" s="9" customFormat="1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01"/>
      <c r="AO9" s="1001"/>
      <c r="AP9" s="1001"/>
      <c r="AQ9" s="1001"/>
      <c r="AR9" s="1001"/>
      <c r="AS9" s="1001"/>
      <c r="AT9" s="1001"/>
      <c r="AU9" s="1001"/>
      <c r="AV9" s="1001"/>
      <c r="AW9" s="1001"/>
      <c r="AX9" s="1001"/>
      <c r="AY9" s="1001"/>
      <c r="AZ9" s="1001"/>
      <c r="BA9" s="1001"/>
    </row>
    <row r="10" spans="1:56" s="9" customFormat="1" ht="36.75" customHeight="1">
      <c r="A10" s="1004"/>
      <c r="B10" s="1004"/>
      <c r="C10" s="1004"/>
      <c r="D10" s="1004"/>
      <c r="E10" s="1004"/>
      <c r="F10" s="1004"/>
      <c r="G10" s="1004"/>
      <c r="H10" s="1004"/>
      <c r="I10" s="1004"/>
      <c r="J10" s="1004"/>
      <c r="K10" s="1004"/>
      <c r="L10" s="1004"/>
      <c r="M10" s="1004"/>
      <c r="N10" s="1004"/>
      <c r="O10" s="1004"/>
      <c r="P10" s="1005" t="s">
        <v>3</v>
      </c>
      <c r="Q10" s="1005"/>
      <c r="R10" s="1005"/>
      <c r="S10" s="1005"/>
      <c r="T10" s="1005"/>
      <c r="U10" s="1005"/>
      <c r="V10" s="1005"/>
      <c r="W10" s="1005"/>
      <c r="X10" s="1005"/>
      <c r="Y10" s="1005"/>
      <c r="Z10" s="1005"/>
      <c r="AA10" s="1005"/>
      <c r="AB10" s="1005"/>
      <c r="AC10" s="1005"/>
      <c r="AD10" s="1005"/>
      <c r="AE10" s="1005"/>
      <c r="AF10" s="1005"/>
      <c r="AG10" s="1005"/>
      <c r="AH10" s="1005"/>
      <c r="AI10" s="1005"/>
      <c r="AJ10" s="1005"/>
      <c r="AK10" s="1005"/>
      <c r="AL10" s="1005"/>
      <c r="AM10" s="1005"/>
      <c r="AN10" s="997"/>
      <c r="AO10" s="997"/>
      <c r="AP10" s="997"/>
      <c r="AQ10" s="997"/>
      <c r="AR10" s="997"/>
      <c r="AS10" s="997"/>
      <c r="AT10" s="997"/>
      <c r="AU10" s="997"/>
      <c r="AV10" s="997"/>
      <c r="AW10" s="997"/>
      <c r="AX10" s="997"/>
      <c r="AY10" s="997"/>
      <c r="AZ10" s="997"/>
      <c r="BA10" s="997"/>
      <c r="BB10" s="12"/>
      <c r="BC10" s="12"/>
      <c r="BD10" s="12"/>
    </row>
    <row r="11" spans="16:56" s="9" customFormat="1" ht="27.75" customHeight="1">
      <c r="P11" s="996" t="s">
        <v>179</v>
      </c>
      <c r="Q11" s="996"/>
      <c r="R11" s="996"/>
      <c r="S11" s="996"/>
      <c r="T11" s="996"/>
      <c r="U11" s="996"/>
      <c r="V11" s="996"/>
      <c r="W11" s="996"/>
      <c r="X11" s="996"/>
      <c r="Y11" s="996"/>
      <c r="Z11" s="996"/>
      <c r="AA11" s="996"/>
      <c r="AB11" s="996"/>
      <c r="AC11" s="996"/>
      <c r="AD11" s="996"/>
      <c r="AE11" s="996"/>
      <c r="AF11" s="996"/>
      <c r="AG11" s="996"/>
      <c r="AH11" s="996"/>
      <c r="AI11" s="996"/>
      <c r="AJ11" s="996"/>
      <c r="AK11" s="996"/>
      <c r="AL11" s="996"/>
      <c r="AM11" s="996"/>
      <c r="AN11" s="997"/>
      <c r="AO11" s="997"/>
      <c r="AP11" s="997"/>
      <c r="AQ11" s="997"/>
      <c r="AR11" s="997"/>
      <c r="AS11" s="997"/>
      <c r="AT11" s="997"/>
      <c r="AU11" s="997"/>
      <c r="AV11" s="997"/>
      <c r="AW11" s="997"/>
      <c r="AX11" s="997"/>
      <c r="AY11" s="997"/>
      <c r="AZ11" s="997"/>
      <c r="BA11" s="997"/>
      <c r="BB11" s="12"/>
      <c r="BC11" s="12"/>
      <c r="BD11" s="12"/>
    </row>
    <row r="12" spans="16:56" s="9" customFormat="1" ht="27.75" customHeight="1">
      <c r="P12" s="996" t="s">
        <v>180</v>
      </c>
      <c r="Q12" s="996"/>
      <c r="R12" s="996"/>
      <c r="S12" s="996"/>
      <c r="T12" s="996"/>
      <c r="U12" s="996"/>
      <c r="V12" s="996"/>
      <c r="W12" s="996"/>
      <c r="X12" s="996"/>
      <c r="Y12" s="996"/>
      <c r="Z12" s="996"/>
      <c r="AA12" s="996"/>
      <c r="AB12" s="996"/>
      <c r="AC12" s="996"/>
      <c r="AD12" s="996"/>
      <c r="AE12" s="996"/>
      <c r="AF12" s="996"/>
      <c r="AG12" s="996"/>
      <c r="AH12" s="996"/>
      <c r="AI12" s="996"/>
      <c r="AJ12" s="996"/>
      <c r="AK12" s="996"/>
      <c r="AL12" s="996"/>
      <c r="AM12" s="996"/>
      <c r="AN12" s="997"/>
      <c r="AO12" s="997"/>
      <c r="AP12" s="997"/>
      <c r="AQ12" s="997"/>
      <c r="AR12" s="997"/>
      <c r="AS12" s="997"/>
      <c r="AT12" s="997"/>
      <c r="AU12" s="997"/>
      <c r="AV12" s="997"/>
      <c r="AW12" s="997"/>
      <c r="AX12" s="997"/>
      <c r="AY12" s="997"/>
      <c r="AZ12" s="997"/>
      <c r="BA12" s="997"/>
      <c r="BB12" s="12"/>
      <c r="BC12" s="12"/>
      <c r="BD12" s="12"/>
    </row>
    <row r="13" spans="16:56" s="9" customFormat="1" ht="27.75" customHeight="1">
      <c r="P13" s="998" t="s">
        <v>124</v>
      </c>
      <c r="Q13" s="998"/>
      <c r="R13" s="998"/>
      <c r="S13" s="998"/>
      <c r="T13" s="998"/>
      <c r="U13" s="998"/>
      <c r="V13" s="998"/>
      <c r="W13" s="998"/>
      <c r="X13" s="998"/>
      <c r="Y13" s="998"/>
      <c r="Z13" s="998"/>
      <c r="AA13" s="998"/>
      <c r="AB13" s="998"/>
      <c r="AC13" s="998"/>
      <c r="AD13" s="998"/>
      <c r="AE13" s="998"/>
      <c r="AF13" s="998"/>
      <c r="AG13" s="998"/>
      <c r="AH13" s="998"/>
      <c r="AI13" s="998"/>
      <c r="AJ13" s="998"/>
      <c r="AK13" s="998"/>
      <c r="AL13" s="998"/>
      <c r="AM13" s="998"/>
      <c r="AN13" s="997"/>
      <c r="AO13" s="997"/>
      <c r="AP13" s="997"/>
      <c r="AQ13" s="997"/>
      <c r="AR13" s="997"/>
      <c r="AS13" s="997"/>
      <c r="AT13" s="997"/>
      <c r="AU13" s="997"/>
      <c r="AV13" s="997"/>
      <c r="AW13" s="997"/>
      <c r="AX13" s="997"/>
      <c r="AY13" s="997"/>
      <c r="AZ13" s="997"/>
      <c r="BA13" s="997"/>
      <c r="BB13" s="12"/>
      <c r="BC13" s="12"/>
      <c r="BD13" s="12"/>
    </row>
    <row r="14" spans="16:56" s="9" customFormat="1" ht="22.5" customHeight="1"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  <c r="AJ14" s="998"/>
      <c r="AK14" s="998"/>
      <c r="AL14" s="998"/>
      <c r="AM14" s="998"/>
      <c r="AN14" s="999"/>
      <c r="AO14" s="999"/>
      <c r="AP14" s="999"/>
      <c r="AQ14" s="999"/>
      <c r="AR14" s="999"/>
      <c r="AS14" s="999"/>
      <c r="AT14" s="999"/>
      <c r="AU14" s="999"/>
      <c r="AV14" s="999"/>
      <c r="AW14" s="999"/>
      <c r="AX14" s="999"/>
      <c r="AY14" s="999"/>
      <c r="AZ14" s="999"/>
      <c r="BA14" s="999"/>
      <c r="BB14" s="12"/>
      <c r="BC14" s="12"/>
      <c r="BD14" s="12"/>
    </row>
    <row r="15" spans="40:56" s="9" customFormat="1" ht="7.5" customHeight="1">
      <c r="AN15" s="999"/>
      <c r="AO15" s="999"/>
      <c r="AP15" s="999"/>
      <c r="AQ15" s="999"/>
      <c r="AR15" s="999"/>
      <c r="AS15" s="999"/>
      <c r="AT15" s="999"/>
      <c r="AU15" s="999"/>
      <c r="AV15" s="999"/>
      <c r="AW15" s="999"/>
      <c r="AX15" s="999"/>
      <c r="AY15" s="999"/>
      <c r="AZ15" s="999"/>
      <c r="BA15" s="999"/>
      <c r="BB15" s="12"/>
      <c r="BC15" s="12"/>
      <c r="BD15" s="12"/>
    </row>
    <row r="16" spans="16:56" s="9" customFormat="1" ht="49.5" customHeight="1">
      <c r="P16" s="1000" t="s">
        <v>181</v>
      </c>
      <c r="Q16" s="1001"/>
      <c r="R16" s="1001"/>
      <c r="S16" s="1001"/>
      <c r="T16" s="1001"/>
      <c r="U16" s="1001"/>
      <c r="V16" s="1001"/>
      <c r="W16" s="1001"/>
      <c r="X16" s="1001"/>
      <c r="Y16" s="1001"/>
      <c r="Z16" s="1001"/>
      <c r="AA16" s="1001"/>
      <c r="AB16" s="1001"/>
      <c r="AC16" s="1001"/>
      <c r="AD16" s="1001"/>
      <c r="AE16" s="1001"/>
      <c r="AF16" s="1001"/>
      <c r="AG16" s="1001"/>
      <c r="AH16" s="1001"/>
      <c r="AI16" s="1001"/>
      <c r="AJ16" s="1001"/>
      <c r="AK16" s="1001"/>
      <c r="AL16" s="1001"/>
      <c r="AM16" s="1001"/>
      <c r="AN16" s="999"/>
      <c r="AO16" s="999"/>
      <c r="AP16" s="999"/>
      <c r="AQ16" s="999"/>
      <c r="AR16" s="999"/>
      <c r="AS16" s="999"/>
      <c r="AT16" s="999"/>
      <c r="AU16" s="999"/>
      <c r="AV16" s="999"/>
      <c r="AW16" s="999"/>
      <c r="AX16" s="999"/>
      <c r="AY16" s="999"/>
      <c r="AZ16" s="999"/>
      <c r="BA16" s="999"/>
      <c r="BB16" s="12"/>
      <c r="BC16" s="12"/>
      <c r="BD16" s="12"/>
    </row>
    <row r="17" spans="16:56" s="9" customFormat="1" ht="27" customHeight="1">
      <c r="P17" s="998" t="s">
        <v>148</v>
      </c>
      <c r="Q17" s="998"/>
      <c r="R17" s="998"/>
      <c r="S17" s="998"/>
      <c r="T17" s="998"/>
      <c r="U17" s="998"/>
      <c r="V17" s="998"/>
      <c r="W17" s="998"/>
      <c r="X17" s="998"/>
      <c r="Y17" s="998"/>
      <c r="Z17" s="998"/>
      <c r="AA17" s="998"/>
      <c r="AB17" s="998"/>
      <c r="AC17" s="998"/>
      <c r="AD17" s="998"/>
      <c r="AE17" s="998"/>
      <c r="AF17" s="998"/>
      <c r="AG17" s="998"/>
      <c r="AH17" s="998"/>
      <c r="AI17" s="998"/>
      <c r="AJ17" s="998"/>
      <c r="AK17" s="998"/>
      <c r="AL17" s="998"/>
      <c r="AM17" s="998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40:56" s="9" customFormat="1" ht="19.5" customHeight="1"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40:56" s="9" customFormat="1" ht="9.75" customHeight="1">
      <c r="AN19" s="999"/>
      <c r="AO19" s="999"/>
      <c r="AP19" s="999"/>
      <c r="AQ19" s="999"/>
      <c r="AR19" s="999"/>
      <c r="AS19" s="999"/>
      <c r="AT19" s="999"/>
      <c r="AU19" s="999"/>
      <c r="AV19" s="999"/>
      <c r="AW19" s="999"/>
      <c r="AX19" s="999"/>
      <c r="AY19" s="999"/>
      <c r="AZ19" s="999"/>
      <c r="BA19" s="999"/>
      <c r="BB19" s="999"/>
      <c r="BC19" s="999"/>
      <c r="BD19" s="999"/>
    </row>
    <row r="20" spans="40:56" s="9" customFormat="1" ht="22.5" customHeight="1">
      <c r="AN20" s="999"/>
      <c r="AO20" s="999"/>
      <c r="AP20" s="999"/>
      <c r="AQ20" s="999"/>
      <c r="AR20" s="999"/>
      <c r="AS20" s="999"/>
      <c r="AT20" s="999"/>
      <c r="AU20" s="999"/>
      <c r="AV20" s="999"/>
      <c r="AW20" s="999"/>
      <c r="AX20" s="999"/>
      <c r="AY20" s="999"/>
      <c r="AZ20" s="999"/>
      <c r="BA20" s="999"/>
      <c r="BB20" s="999"/>
      <c r="BC20" s="999"/>
      <c r="BD20" s="999"/>
    </row>
    <row r="21" spans="1:53" s="9" customFormat="1" ht="25.5">
      <c r="A21" s="1005" t="s">
        <v>182</v>
      </c>
      <c r="B21" s="1005"/>
      <c r="C21" s="1005"/>
      <c r="D21" s="1005"/>
      <c r="E21" s="1005"/>
      <c r="F21" s="1005"/>
      <c r="G21" s="1005"/>
      <c r="H21" s="1005"/>
      <c r="I21" s="1005"/>
      <c r="J21" s="1005"/>
      <c r="K21" s="1005"/>
      <c r="L21" s="1005"/>
      <c r="M21" s="1005"/>
      <c r="N21" s="1005"/>
      <c r="O21" s="1005"/>
      <c r="P21" s="1005"/>
      <c r="Q21" s="1005"/>
      <c r="R21" s="1005"/>
      <c r="S21" s="1005"/>
      <c r="T21" s="1005"/>
      <c r="U21" s="1005"/>
      <c r="V21" s="1005"/>
      <c r="W21" s="1005"/>
      <c r="X21" s="1005"/>
      <c r="Y21" s="1005"/>
      <c r="Z21" s="1005"/>
      <c r="AA21" s="1005"/>
      <c r="AB21" s="1005"/>
      <c r="AC21" s="1005"/>
      <c r="AD21" s="1005"/>
      <c r="AE21" s="1005"/>
      <c r="AF21" s="1005"/>
      <c r="AG21" s="1005"/>
      <c r="AH21" s="1005"/>
      <c r="AI21" s="1005"/>
      <c r="AJ21" s="1005"/>
      <c r="AK21" s="1005"/>
      <c r="AL21" s="1005"/>
      <c r="AM21" s="1005"/>
      <c r="AN21" s="1005"/>
      <c r="AO21" s="1005"/>
      <c r="AP21" s="1005"/>
      <c r="AQ21" s="1005"/>
      <c r="AR21" s="1005"/>
      <c r="AS21" s="1005"/>
      <c r="AT21" s="1005"/>
      <c r="AU21" s="1005"/>
      <c r="AV21" s="1005"/>
      <c r="AW21" s="1005"/>
      <c r="AX21" s="1005"/>
      <c r="AY21" s="1005"/>
      <c r="AZ21" s="1005"/>
      <c r="BA21" s="1005"/>
    </row>
    <row r="22" spans="1:53" s="9" customFormat="1" ht="26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18" customHeight="1">
      <c r="A23" s="1013" t="s">
        <v>4</v>
      </c>
      <c r="B23" s="980" t="s">
        <v>6</v>
      </c>
      <c r="C23" s="981"/>
      <c r="D23" s="981"/>
      <c r="E23" s="982"/>
      <c r="F23" s="980" t="s">
        <v>7</v>
      </c>
      <c r="G23" s="981"/>
      <c r="H23" s="981"/>
      <c r="I23" s="982"/>
      <c r="J23" s="980" t="s">
        <v>8</v>
      </c>
      <c r="K23" s="981"/>
      <c r="L23" s="981"/>
      <c r="M23" s="982"/>
      <c r="N23" s="980" t="s">
        <v>9</v>
      </c>
      <c r="O23" s="981"/>
      <c r="P23" s="981"/>
      <c r="Q23" s="981"/>
      <c r="R23" s="982"/>
      <c r="S23" s="992" t="s">
        <v>10</v>
      </c>
      <c r="T23" s="995"/>
      <c r="U23" s="995"/>
      <c r="V23" s="995"/>
      <c r="W23" s="994"/>
      <c r="X23" s="992" t="s">
        <v>11</v>
      </c>
      <c r="Y23" s="993"/>
      <c r="Z23" s="993"/>
      <c r="AA23" s="994"/>
      <c r="AB23" s="980" t="s">
        <v>12</v>
      </c>
      <c r="AC23" s="981"/>
      <c r="AD23" s="981"/>
      <c r="AE23" s="982"/>
      <c r="AF23" s="980" t="s">
        <v>13</v>
      </c>
      <c r="AG23" s="981"/>
      <c r="AH23" s="981"/>
      <c r="AI23" s="982"/>
      <c r="AJ23" s="992" t="s">
        <v>14</v>
      </c>
      <c r="AK23" s="995"/>
      <c r="AL23" s="995"/>
      <c r="AM23" s="995"/>
      <c r="AN23" s="994"/>
      <c r="AO23" s="992" t="s">
        <v>15</v>
      </c>
      <c r="AP23" s="993"/>
      <c r="AQ23" s="993"/>
      <c r="AR23" s="994"/>
      <c r="AS23" s="980" t="s">
        <v>16</v>
      </c>
      <c r="AT23" s="981"/>
      <c r="AU23" s="981"/>
      <c r="AV23" s="982"/>
      <c r="AW23" s="980" t="s">
        <v>5</v>
      </c>
      <c r="AX23" s="981"/>
      <c r="AY23" s="981"/>
      <c r="AZ23" s="981"/>
      <c r="BA23" s="982"/>
    </row>
    <row r="24" spans="1:53" s="13" customFormat="1" ht="20.25" customHeight="1">
      <c r="A24" s="1014"/>
      <c r="B24" s="197">
        <v>1</v>
      </c>
      <c r="C24" s="191">
        <v>2</v>
      </c>
      <c r="D24" s="191">
        <v>3</v>
      </c>
      <c r="E24" s="198">
        <v>4</v>
      </c>
      <c r="F24" s="197">
        <v>5</v>
      </c>
      <c r="G24" s="191">
        <v>6</v>
      </c>
      <c r="H24" s="191">
        <v>7</v>
      </c>
      <c r="I24" s="198">
        <v>8</v>
      </c>
      <c r="J24" s="197">
        <v>9</v>
      </c>
      <c r="K24" s="191">
        <v>10</v>
      </c>
      <c r="L24" s="191">
        <v>11</v>
      </c>
      <c r="M24" s="198">
        <v>12</v>
      </c>
      <c r="N24" s="197">
        <v>13</v>
      </c>
      <c r="O24" s="191">
        <v>14</v>
      </c>
      <c r="P24" s="191">
        <v>15</v>
      </c>
      <c r="Q24" s="191">
        <v>16</v>
      </c>
      <c r="R24" s="198">
        <v>17</v>
      </c>
      <c r="S24" s="197">
        <v>18</v>
      </c>
      <c r="T24" s="191">
        <v>19</v>
      </c>
      <c r="U24" s="191">
        <v>20</v>
      </c>
      <c r="V24" s="191">
        <v>21</v>
      </c>
      <c r="W24" s="198">
        <v>22</v>
      </c>
      <c r="X24" s="197">
        <v>23</v>
      </c>
      <c r="Y24" s="191">
        <v>24</v>
      </c>
      <c r="Z24" s="191">
        <v>25</v>
      </c>
      <c r="AA24" s="198">
        <v>26</v>
      </c>
      <c r="AB24" s="197">
        <v>27</v>
      </c>
      <c r="AC24" s="191">
        <v>28</v>
      </c>
      <c r="AD24" s="191">
        <v>29</v>
      </c>
      <c r="AE24" s="198">
        <v>30</v>
      </c>
      <c r="AF24" s="197">
        <v>31</v>
      </c>
      <c r="AG24" s="191">
        <v>32</v>
      </c>
      <c r="AH24" s="191">
        <v>33</v>
      </c>
      <c r="AI24" s="198">
        <v>34</v>
      </c>
      <c r="AJ24" s="197">
        <v>35</v>
      </c>
      <c r="AK24" s="191">
        <v>36</v>
      </c>
      <c r="AL24" s="191">
        <v>37</v>
      </c>
      <c r="AM24" s="191">
        <v>38</v>
      </c>
      <c r="AN24" s="198">
        <v>39</v>
      </c>
      <c r="AO24" s="197">
        <v>40</v>
      </c>
      <c r="AP24" s="191">
        <v>41</v>
      </c>
      <c r="AQ24" s="191">
        <v>42</v>
      </c>
      <c r="AR24" s="198">
        <v>43</v>
      </c>
      <c r="AS24" s="197">
        <v>44</v>
      </c>
      <c r="AT24" s="191">
        <v>45</v>
      </c>
      <c r="AU24" s="191">
        <v>46</v>
      </c>
      <c r="AV24" s="198">
        <v>47</v>
      </c>
      <c r="AW24" s="197">
        <v>48</v>
      </c>
      <c r="AX24" s="191">
        <v>49</v>
      </c>
      <c r="AY24" s="191">
        <v>50</v>
      </c>
      <c r="AZ24" s="191">
        <v>51</v>
      </c>
      <c r="BA24" s="198">
        <v>52</v>
      </c>
    </row>
    <row r="25" spans="1:53" ht="19.5" customHeight="1" thickBot="1">
      <c r="A25" s="208" t="s">
        <v>17</v>
      </c>
      <c r="B25" s="199" t="s">
        <v>18</v>
      </c>
      <c r="C25" s="192" t="s">
        <v>18</v>
      </c>
      <c r="D25" s="192" t="s">
        <v>18</v>
      </c>
      <c r="E25" s="194" t="s">
        <v>18</v>
      </c>
      <c r="F25" s="199" t="s">
        <v>18</v>
      </c>
      <c r="G25" s="192" t="s">
        <v>18</v>
      </c>
      <c r="H25" s="192" t="s">
        <v>18</v>
      </c>
      <c r="I25" s="194" t="s">
        <v>18</v>
      </c>
      <c r="J25" s="199" t="s">
        <v>18</v>
      </c>
      <c r="K25" s="192" t="s">
        <v>18</v>
      </c>
      <c r="L25" s="192" t="s">
        <v>18</v>
      </c>
      <c r="M25" s="194" t="s">
        <v>18</v>
      </c>
      <c r="N25" s="199" t="s">
        <v>18</v>
      </c>
      <c r="O25" s="192" t="s">
        <v>18</v>
      </c>
      <c r="P25" s="192" t="s">
        <v>18</v>
      </c>
      <c r="Q25" s="193" t="s">
        <v>19</v>
      </c>
      <c r="R25" s="193" t="s">
        <v>19</v>
      </c>
      <c r="S25" s="199" t="s">
        <v>20</v>
      </c>
      <c r="T25" s="192" t="s">
        <v>18</v>
      </c>
      <c r="U25" s="192" t="s">
        <v>18</v>
      </c>
      <c r="V25" s="192" t="s">
        <v>18</v>
      </c>
      <c r="W25" s="194" t="s">
        <v>18</v>
      </c>
      <c r="X25" s="199" t="s">
        <v>18</v>
      </c>
      <c r="Y25" s="192" t="s">
        <v>18</v>
      </c>
      <c r="Z25" s="192" t="s">
        <v>18</v>
      </c>
      <c r="AA25" s="194" t="s">
        <v>18</v>
      </c>
      <c r="AB25" s="192" t="s">
        <v>18</v>
      </c>
      <c r="AC25" s="192" t="s">
        <v>137</v>
      </c>
      <c r="AD25" s="192" t="s">
        <v>20</v>
      </c>
      <c r="AE25" s="192" t="s">
        <v>20</v>
      </c>
      <c r="AF25" s="199" t="s">
        <v>18</v>
      </c>
      <c r="AG25" s="192" t="s">
        <v>18</v>
      </c>
      <c r="AH25" s="192" t="s">
        <v>18</v>
      </c>
      <c r="AI25" s="194" t="s">
        <v>18</v>
      </c>
      <c r="AJ25" s="199" t="s">
        <v>18</v>
      </c>
      <c r="AK25" s="192" t="s">
        <v>18</v>
      </c>
      <c r="AL25" s="192" t="s">
        <v>18</v>
      </c>
      <c r="AM25" s="192" t="s">
        <v>18</v>
      </c>
      <c r="AN25" s="194" t="s">
        <v>18</v>
      </c>
      <c r="AO25" s="200" t="s">
        <v>18</v>
      </c>
      <c r="AP25" s="193" t="s">
        <v>19</v>
      </c>
      <c r="AQ25" s="193" t="s">
        <v>19</v>
      </c>
      <c r="AR25" s="201" t="s">
        <v>19</v>
      </c>
      <c r="AS25" s="202" t="s">
        <v>20</v>
      </c>
      <c r="AT25" s="203" t="s">
        <v>20</v>
      </c>
      <c r="AU25" s="203" t="s">
        <v>20</v>
      </c>
      <c r="AV25" s="204" t="s">
        <v>20</v>
      </c>
      <c r="AW25" s="205" t="s">
        <v>20</v>
      </c>
      <c r="AX25" s="206" t="s">
        <v>20</v>
      </c>
      <c r="AY25" s="206" t="s">
        <v>20</v>
      </c>
      <c r="AZ25" s="206" t="s">
        <v>20</v>
      </c>
      <c r="BA25" s="207" t="s">
        <v>20</v>
      </c>
    </row>
    <row r="26" spans="1:53" ht="19.5" customHeight="1" thickBot="1">
      <c r="A26" s="209" t="s">
        <v>21</v>
      </c>
      <c r="B26" s="195" t="s">
        <v>18</v>
      </c>
      <c r="C26" s="195" t="s">
        <v>18</v>
      </c>
      <c r="D26" s="195" t="s">
        <v>18</v>
      </c>
      <c r="E26" s="195" t="s">
        <v>18</v>
      </c>
      <c r="F26" s="195" t="s">
        <v>18</v>
      </c>
      <c r="G26" s="195" t="s">
        <v>18</v>
      </c>
      <c r="H26" s="195" t="s">
        <v>18</v>
      </c>
      <c r="I26" s="195" t="s">
        <v>18</v>
      </c>
      <c r="J26" s="195" t="s">
        <v>18</v>
      </c>
      <c r="K26" s="195" t="s">
        <v>18</v>
      </c>
      <c r="L26" s="195" t="s">
        <v>18</v>
      </c>
      <c r="M26" s="195" t="s">
        <v>18</v>
      </c>
      <c r="N26" s="195" t="s">
        <v>18</v>
      </c>
      <c r="O26" s="195" t="s">
        <v>18</v>
      </c>
      <c r="P26" s="195" t="s">
        <v>19</v>
      </c>
      <c r="Q26" s="195" t="s">
        <v>19</v>
      </c>
      <c r="R26" s="195" t="s">
        <v>19</v>
      </c>
      <c r="S26" s="195" t="s">
        <v>20</v>
      </c>
      <c r="T26" s="195" t="s">
        <v>18</v>
      </c>
      <c r="U26" s="195" t="s">
        <v>18</v>
      </c>
      <c r="V26" s="195" t="s">
        <v>18</v>
      </c>
      <c r="W26" s="195" t="s">
        <v>18</v>
      </c>
      <c r="X26" s="195" t="s">
        <v>18</v>
      </c>
      <c r="Y26" s="195" t="s">
        <v>18</v>
      </c>
      <c r="Z26" s="195" t="s">
        <v>18</v>
      </c>
      <c r="AA26" s="195" t="s">
        <v>18</v>
      </c>
      <c r="AB26" s="195" t="s">
        <v>18</v>
      </c>
      <c r="AC26" s="192" t="s">
        <v>19</v>
      </c>
      <c r="AD26" s="195" t="s">
        <v>22</v>
      </c>
      <c r="AE26" s="195" t="s">
        <v>22</v>
      </c>
      <c r="AF26" s="196" t="s">
        <v>23</v>
      </c>
      <c r="AG26" s="196" t="s">
        <v>23</v>
      </c>
      <c r="AH26" s="196" t="s">
        <v>23</v>
      </c>
      <c r="AI26" s="196" t="s">
        <v>23</v>
      </c>
      <c r="AJ26" s="196" t="s">
        <v>23</v>
      </c>
      <c r="AK26" s="196" t="s">
        <v>23</v>
      </c>
      <c r="AL26" s="196" t="s">
        <v>23</v>
      </c>
      <c r="AM26" s="196" t="s">
        <v>23</v>
      </c>
      <c r="AN26" s="298" t="s">
        <v>19</v>
      </c>
      <c r="AO26" s="195" t="s">
        <v>24</v>
      </c>
      <c r="AP26" s="195" t="s">
        <v>24</v>
      </c>
      <c r="AQ26" s="195" t="s">
        <v>24</v>
      </c>
      <c r="AR26" s="195" t="s">
        <v>146</v>
      </c>
      <c r="AS26" s="1010" t="s">
        <v>112</v>
      </c>
      <c r="AT26" s="1011"/>
      <c r="AU26" s="1011"/>
      <c r="AV26" s="1011"/>
      <c r="AW26" s="1011"/>
      <c r="AX26" s="1011"/>
      <c r="AY26" s="1011"/>
      <c r="AZ26" s="1011"/>
      <c r="BA26" s="1012"/>
    </row>
    <row r="27" spans="1:53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 t="s">
        <v>25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s="14" customFormat="1" ht="21" customHeight="1">
      <c r="A28" s="983" t="s">
        <v>233</v>
      </c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3"/>
      <c r="X28" s="983"/>
      <c r="Y28" s="983"/>
      <c r="Z28" s="983"/>
      <c r="AA28" s="983"/>
      <c r="AB28" s="983"/>
      <c r="AC28" s="983"/>
      <c r="AD28" s="983"/>
      <c r="AE28" s="983"/>
      <c r="AF28" s="983"/>
      <c r="AG28" s="983"/>
      <c r="AH28" s="983"/>
      <c r="AI28" s="983"/>
      <c r="AJ28" s="983"/>
      <c r="AK28" s="983"/>
      <c r="AL28" s="983"/>
      <c r="AM28" s="983"/>
      <c r="AN28" s="983"/>
      <c r="AO28" s="983"/>
      <c r="AP28" s="983"/>
      <c r="AQ28" s="983"/>
      <c r="AR28" s="983"/>
      <c r="AS28" s="983"/>
      <c r="AT28" s="983"/>
      <c r="AU28" s="983"/>
      <c r="AV28" s="15"/>
      <c r="AW28" s="15"/>
      <c r="AX28" s="15"/>
      <c r="AY28" s="15"/>
      <c r="AZ28" s="15"/>
      <c r="BA28" s="1"/>
    </row>
    <row r="29" spans="1:53" s="14" customFormat="1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5"/>
      <c r="AW29" s="15"/>
      <c r="AX29" s="15"/>
      <c r="AY29" s="15"/>
      <c r="AZ29" s="15"/>
      <c r="BA29" s="1"/>
    </row>
    <row r="30" spans="1:53" ht="21.75" customHeight="1">
      <c r="A30" s="984" t="s">
        <v>183</v>
      </c>
      <c r="B30" s="984"/>
      <c r="C30" s="984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84"/>
      <c r="R30" s="984"/>
      <c r="S30" s="984"/>
      <c r="T30" s="984"/>
      <c r="U30" s="984"/>
      <c r="V30" s="984"/>
      <c r="W30" s="984"/>
      <c r="X30" s="984"/>
      <c r="Y30" s="984"/>
      <c r="Z30" s="984"/>
      <c r="AA30" s="984"/>
      <c r="AB30" s="984"/>
      <c r="AC30" s="984"/>
      <c r="AD30" s="984"/>
      <c r="AE30" s="984"/>
      <c r="AF30" s="984"/>
      <c r="AG30" s="984"/>
      <c r="AH30" s="984"/>
      <c r="AI30" s="984"/>
      <c r="AJ30" s="984"/>
      <c r="AK30" s="984"/>
      <c r="AL30" s="984"/>
      <c r="AM30" s="984"/>
      <c r="AN30" s="984"/>
      <c r="AO30" s="984"/>
      <c r="AP30" s="984"/>
      <c r="AQ30" s="984"/>
      <c r="AR30" s="984"/>
      <c r="AS30" s="984"/>
      <c r="AT30" s="984"/>
      <c r="AU30" s="984"/>
      <c r="AV30" s="984"/>
      <c r="AW30" s="984"/>
      <c r="AX30" s="984"/>
      <c r="AY30" s="984"/>
      <c r="AZ30" s="984"/>
      <c r="BA30" s="984"/>
    </row>
    <row r="31" spans="1:53" ht="22.5" customHeight="1">
      <c r="A31" s="985" t="s">
        <v>4</v>
      </c>
      <c r="B31" s="985"/>
      <c r="C31" s="986" t="s">
        <v>26</v>
      </c>
      <c r="D31" s="986"/>
      <c r="E31" s="986"/>
      <c r="F31" s="986"/>
      <c r="G31" s="987" t="s">
        <v>141</v>
      </c>
      <c r="H31" s="987"/>
      <c r="I31" s="987"/>
      <c r="J31" s="976" t="s">
        <v>27</v>
      </c>
      <c r="K31" s="976"/>
      <c r="L31" s="976"/>
      <c r="M31" s="976"/>
      <c r="N31" s="976" t="s">
        <v>234</v>
      </c>
      <c r="O31" s="976"/>
      <c r="P31" s="976"/>
      <c r="Q31" s="976" t="s">
        <v>28</v>
      </c>
      <c r="R31" s="976"/>
      <c r="S31" s="976"/>
      <c r="T31" s="976" t="s">
        <v>29</v>
      </c>
      <c r="U31" s="976"/>
      <c r="V31" s="976"/>
      <c r="W31" s="976" t="s">
        <v>30</v>
      </c>
      <c r="X31" s="976"/>
      <c r="Y31" s="976"/>
      <c r="Z31" s="18"/>
      <c r="AA31" s="978" t="s">
        <v>31</v>
      </c>
      <c r="AB31" s="978"/>
      <c r="AC31" s="978"/>
      <c r="AD31" s="978"/>
      <c r="AE31" s="978"/>
      <c r="AF31" s="976" t="s">
        <v>136</v>
      </c>
      <c r="AG31" s="976"/>
      <c r="AH31" s="976"/>
      <c r="AI31" s="976" t="s">
        <v>32</v>
      </c>
      <c r="AJ31" s="976"/>
      <c r="AK31" s="976"/>
      <c r="AL31" s="19"/>
      <c r="AM31" s="988" t="s">
        <v>184</v>
      </c>
      <c r="AN31" s="988"/>
      <c r="AO31" s="988"/>
      <c r="AP31" s="979" t="s">
        <v>185</v>
      </c>
      <c r="AQ31" s="979"/>
      <c r="AR31" s="979"/>
      <c r="AS31" s="979"/>
      <c r="AT31" s="979"/>
      <c r="AU31" s="979"/>
      <c r="AV31" s="979"/>
      <c r="AW31" s="979"/>
      <c r="AX31" s="976" t="s">
        <v>136</v>
      </c>
      <c r="AY31" s="976"/>
      <c r="AZ31" s="976"/>
      <c r="BA31" s="976"/>
    </row>
    <row r="32" spans="1:53" ht="15.75" customHeight="1">
      <c r="A32" s="985"/>
      <c r="B32" s="985"/>
      <c r="C32" s="986"/>
      <c r="D32" s="986"/>
      <c r="E32" s="986"/>
      <c r="F32" s="986"/>
      <c r="G32" s="987"/>
      <c r="H32" s="987"/>
      <c r="I32" s="987"/>
      <c r="J32" s="976"/>
      <c r="K32" s="976"/>
      <c r="L32" s="976"/>
      <c r="M32" s="976"/>
      <c r="N32" s="976"/>
      <c r="O32" s="976"/>
      <c r="P32" s="976"/>
      <c r="Q32" s="976"/>
      <c r="R32" s="976"/>
      <c r="S32" s="976"/>
      <c r="T32" s="976"/>
      <c r="U32" s="976"/>
      <c r="V32" s="976"/>
      <c r="W32" s="976"/>
      <c r="X32" s="976"/>
      <c r="Y32" s="976"/>
      <c r="Z32" s="18"/>
      <c r="AA32" s="978"/>
      <c r="AB32" s="978"/>
      <c r="AC32" s="978"/>
      <c r="AD32" s="978"/>
      <c r="AE32" s="978"/>
      <c r="AF32" s="976"/>
      <c r="AG32" s="976"/>
      <c r="AH32" s="976"/>
      <c r="AI32" s="976"/>
      <c r="AJ32" s="976"/>
      <c r="AK32" s="976"/>
      <c r="AL32" s="20"/>
      <c r="AM32" s="988"/>
      <c r="AN32" s="988"/>
      <c r="AO32" s="988"/>
      <c r="AP32" s="979"/>
      <c r="AQ32" s="979"/>
      <c r="AR32" s="979"/>
      <c r="AS32" s="979"/>
      <c r="AT32" s="979"/>
      <c r="AU32" s="979"/>
      <c r="AV32" s="979"/>
      <c r="AW32" s="979"/>
      <c r="AX32" s="976"/>
      <c r="AY32" s="976"/>
      <c r="AZ32" s="976"/>
      <c r="BA32" s="976"/>
    </row>
    <row r="33" spans="1:53" ht="54" customHeight="1">
      <c r="A33" s="985"/>
      <c r="B33" s="985"/>
      <c r="C33" s="986"/>
      <c r="D33" s="986"/>
      <c r="E33" s="986"/>
      <c r="F33" s="986"/>
      <c r="G33" s="987"/>
      <c r="H33" s="987"/>
      <c r="I33" s="987"/>
      <c r="J33" s="976"/>
      <c r="K33" s="976"/>
      <c r="L33" s="976"/>
      <c r="M33" s="976"/>
      <c r="N33" s="976"/>
      <c r="O33" s="976"/>
      <c r="P33" s="976"/>
      <c r="Q33" s="976"/>
      <c r="R33" s="976"/>
      <c r="S33" s="976"/>
      <c r="T33" s="976"/>
      <c r="U33" s="976"/>
      <c r="V33" s="976"/>
      <c r="W33" s="976"/>
      <c r="X33" s="976"/>
      <c r="Y33" s="976"/>
      <c r="Z33" s="18"/>
      <c r="AA33" s="977" t="s">
        <v>33</v>
      </c>
      <c r="AB33" s="977"/>
      <c r="AC33" s="977"/>
      <c r="AD33" s="977"/>
      <c r="AE33" s="977"/>
      <c r="AF33" s="967" t="s">
        <v>135</v>
      </c>
      <c r="AG33" s="967"/>
      <c r="AH33" s="967"/>
      <c r="AI33" s="967" t="s">
        <v>145</v>
      </c>
      <c r="AJ33" s="967"/>
      <c r="AK33" s="967"/>
      <c r="AL33" s="20"/>
      <c r="AM33" s="988"/>
      <c r="AN33" s="988"/>
      <c r="AO33" s="988"/>
      <c r="AP33" s="979"/>
      <c r="AQ33" s="979"/>
      <c r="AR33" s="979"/>
      <c r="AS33" s="979"/>
      <c r="AT33" s="979"/>
      <c r="AU33" s="979"/>
      <c r="AV33" s="979"/>
      <c r="AW33" s="979"/>
      <c r="AX33" s="976"/>
      <c r="AY33" s="976"/>
      <c r="AZ33" s="976"/>
      <c r="BA33" s="976"/>
    </row>
    <row r="34" spans="1:53" ht="29.25" customHeight="1">
      <c r="A34" s="973" t="s">
        <v>17</v>
      </c>
      <c r="B34" s="973"/>
      <c r="C34" s="969">
        <v>34</v>
      </c>
      <c r="D34" s="969"/>
      <c r="E34" s="969"/>
      <c r="F34" s="969"/>
      <c r="G34" s="990">
        <v>6</v>
      </c>
      <c r="H34" s="990"/>
      <c r="I34" s="990"/>
      <c r="J34" s="989"/>
      <c r="K34" s="989"/>
      <c r="L34" s="989"/>
      <c r="M34" s="989"/>
      <c r="N34" s="969"/>
      <c r="O34" s="969"/>
      <c r="P34" s="969"/>
      <c r="Q34" s="991"/>
      <c r="R34" s="991"/>
      <c r="S34" s="991"/>
      <c r="T34" s="989">
        <v>12</v>
      </c>
      <c r="U34" s="989"/>
      <c r="V34" s="989"/>
      <c r="W34" s="969">
        <f>C34+G34+J34+N34+Q34+T34</f>
        <v>52</v>
      </c>
      <c r="X34" s="969"/>
      <c r="Y34" s="969"/>
      <c r="Z34" s="18"/>
      <c r="AA34" s="965"/>
      <c r="AB34" s="965"/>
      <c r="AC34" s="965"/>
      <c r="AD34" s="965"/>
      <c r="AE34" s="965"/>
      <c r="AF34" s="966"/>
      <c r="AG34" s="966"/>
      <c r="AH34" s="966"/>
      <c r="AI34" s="966"/>
      <c r="AJ34" s="966"/>
      <c r="AK34" s="966"/>
      <c r="AL34" s="20"/>
      <c r="AM34" s="988"/>
      <c r="AN34" s="988"/>
      <c r="AO34" s="988"/>
      <c r="AP34" s="979"/>
      <c r="AQ34" s="979"/>
      <c r="AR34" s="979"/>
      <c r="AS34" s="979"/>
      <c r="AT34" s="979"/>
      <c r="AU34" s="979"/>
      <c r="AV34" s="979"/>
      <c r="AW34" s="979"/>
      <c r="AX34" s="976"/>
      <c r="AY34" s="976"/>
      <c r="AZ34" s="976"/>
      <c r="BA34" s="976"/>
    </row>
    <row r="35" spans="1:53" ht="27" customHeight="1">
      <c r="A35" s="973" t="s">
        <v>21</v>
      </c>
      <c r="B35" s="973"/>
      <c r="C35" s="974" t="s">
        <v>34</v>
      </c>
      <c r="D35" s="974"/>
      <c r="E35" s="974"/>
      <c r="F35" s="974"/>
      <c r="G35" s="971">
        <v>4</v>
      </c>
      <c r="H35" s="971"/>
      <c r="I35" s="971"/>
      <c r="J35" s="971" t="s">
        <v>144</v>
      </c>
      <c r="K35" s="971"/>
      <c r="L35" s="971"/>
      <c r="M35" s="971"/>
      <c r="N35" s="974" t="s">
        <v>35</v>
      </c>
      <c r="O35" s="974"/>
      <c r="P35" s="974"/>
      <c r="Q35" s="971">
        <v>1</v>
      </c>
      <c r="R35" s="971"/>
      <c r="S35" s="971"/>
      <c r="T35" s="975" t="s">
        <v>67</v>
      </c>
      <c r="U35" s="975"/>
      <c r="V35" s="975"/>
      <c r="W35" s="975" t="s">
        <v>113</v>
      </c>
      <c r="X35" s="975"/>
      <c r="Y35" s="975"/>
      <c r="Z35" s="18"/>
      <c r="AA35" s="961"/>
      <c r="AB35" s="961"/>
      <c r="AC35" s="961"/>
      <c r="AD35" s="961"/>
      <c r="AE35" s="961"/>
      <c r="AF35" s="961"/>
      <c r="AG35" s="961"/>
      <c r="AH35" s="961"/>
      <c r="AI35" s="961"/>
      <c r="AJ35" s="961"/>
      <c r="AK35" s="961"/>
      <c r="AL35" s="21"/>
      <c r="AM35" s="967">
        <v>1</v>
      </c>
      <c r="AN35" s="967"/>
      <c r="AO35" s="967"/>
      <c r="AP35" s="968" t="s">
        <v>175</v>
      </c>
      <c r="AQ35" s="968"/>
      <c r="AR35" s="968"/>
      <c r="AS35" s="968"/>
      <c r="AT35" s="968"/>
      <c r="AU35" s="968"/>
      <c r="AV35" s="968"/>
      <c r="AW35" s="968"/>
      <c r="AX35" s="968" t="s">
        <v>135</v>
      </c>
      <c r="AY35" s="968"/>
      <c r="AZ35" s="968"/>
      <c r="BA35" s="968"/>
    </row>
    <row r="36" spans="1:53" ht="31.5" customHeight="1">
      <c r="A36" s="969" t="s">
        <v>37</v>
      </c>
      <c r="B36" s="969"/>
      <c r="C36" s="970" t="s">
        <v>143</v>
      </c>
      <c r="D36" s="970"/>
      <c r="E36" s="970"/>
      <c r="F36" s="970"/>
      <c r="G36" s="964" t="s">
        <v>142</v>
      </c>
      <c r="H36" s="964"/>
      <c r="I36" s="964"/>
      <c r="J36" s="971" t="s">
        <v>144</v>
      </c>
      <c r="K36" s="971"/>
      <c r="L36" s="971"/>
      <c r="M36" s="971"/>
      <c r="N36" s="972" t="s">
        <v>35</v>
      </c>
      <c r="O36" s="972"/>
      <c r="P36" s="972"/>
      <c r="Q36" s="969">
        <v>1</v>
      </c>
      <c r="R36" s="969"/>
      <c r="S36" s="969"/>
      <c r="T36" s="964" t="s">
        <v>38</v>
      </c>
      <c r="U36" s="964"/>
      <c r="V36" s="964"/>
      <c r="W36" s="964" t="s">
        <v>39</v>
      </c>
      <c r="X36" s="964"/>
      <c r="Y36" s="964"/>
      <c r="Z36" s="18"/>
      <c r="AA36" s="961"/>
      <c r="AB36" s="961"/>
      <c r="AC36" s="961"/>
      <c r="AD36" s="961"/>
      <c r="AE36" s="961"/>
      <c r="AF36" s="961"/>
      <c r="AG36" s="961"/>
      <c r="AH36" s="961"/>
      <c r="AI36" s="961"/>
      <c r="AJ36" s="961"/>
      <c r="AK36" s="961"/>
      <c r="AL36" s="22"/>
      <c r="AM36" s="967"/>
      <c r="AN36" s="967"/>
      <c r="AO36" s="967"/>
      <c r="AP36" s="968"/>
      <c r="AQ36" s="968"/>
      <c r="AR36" s="968"/>
      <c r="AS36" s="968"/>
      <c r="AT36" s="968"/>
      <c r="AU36" s="968"/>
      <c r="AV36" s="968"/>
      <c r="AW36" s="968"/>
      <c r="AX36" s="968"/>
      <c r="AY36" s="968"/>
      <c r="AZ36" s="968"/>
      <c r="BA36" s="968"/>
    </row>
    <row r="37" spans="1:53" ht="19.5" customHeight="1">
      <c r="A37" s="956"/>
      <c r="B37" s="956"/>
      <c r="C37" s="955"/>
      <c r="D37" s="955"/>
      <c r="E37" s="955"/>
      <c r="F37" s="955"/>
      <c r="G37" s="956"/>
      <c r="H37" s="956"/>
      <c r="I37" s="956"/>
      <c r="J37" s="956"/>
      <c r="K37" s="956"/>
      <c r="L37" s="956"/>
      <c r="M37" s="956"/>
      <c r="N37" s="955"/>
      <c r="O37" s="955"/>
      <c r="P37" s="955"/>
      <c r="Q37" s="958"/>
      <c r="R37" s="958"/>
      <c r="S37" s="958"/>
      <c r="T37" s="959"/>
      <c r="U37" s="959"/>
      <c r="V37" s="959"/>
      <c r="W37" s="959"/>
      <c r="X37" s="959"/>
      <c r="Y37" s="959"/>
      <c r="Z37" s="18"/>
      <c r="AC37" s="1">
        <f>8*12</f>
        <v>96</v>
      </c>
      <c r="AD37" s="1">
        <f>AC37/30</f>
        <v>3.2</v>
      </c>
      <c r="AL37" s="21"/>
      <c r="AM37" s="962"/>
      <c r="AN37" s="962"/>
      <c r="AO37" s="962"/>
      <c r="AP37" s="963"/>
      <c r="AQ37" s="963"/>
      <c r="AR37" s="963"/>
      <c r="AS37" s="963"/>
      <c r="AT37" s="963"/>
      <c r="AU37" s="963"/>
      <c r="AV37" s="963"/>
      <c r="AW37" s="963"/>
      <c r="AX37" s="963"/>
      <c r="AY37" s="963"/>
      <c r="AZ37" s="963"/>
      <c r="BA37" s="963"/>
    </row>
    <row r="38" spans="1:53" ht="21.75" customHeight="1">
      <c r="A38" s="954"/>
      <c r="B38" s="954"/>
      <c r="C38" s="955"/>
      <c r="D38" s="955"/>
      <c r="E38" s="955"/>
      <c r="F38" s="955"/>
      <c r="G38" s="956"/>
      <c r="H38" s="956"/>
      <c r="I38" s="956"/>
      <c r="J38" s="957"/>
      <c r="K38" s="957"/>
      <c r="L38" s="957"/>
      <c r="M38" s="957"/>
      <c r="N38" s="955"/>
      <c r="O38" s="955"/>
      <c r="P38" s="955"/>
      <c r="Q38" s="958"/>
      <c r="R38" s="958"/>
      <c r="S38" s="958"/>
      <c r="T38" s="956"/>
      <c r="U38" s="956"/>
      <c r="V38" s="956"/>
      <c r="W38" s="959"/>
      <c r="X38" s="959"/>
      <c r="Y38" s="959"/>
      <c r="Z38" s="18"/>
      <c r="AC38" s="1">
        <v>4.5</v>
      </c>
      <c r="AL38" s="21"/>
      <c r="AM38" s="960"/>
      <c r="AN38" s="960"/>
      <c r="AO38" s="960"/>
      <c r="AP38" s="953"/>
      <c r="AQ38" s="953"/>
      <c r="AR38" s="953"/>
      <c r="AS38" s="953"/>
      <c r="AT38" s="953"/>
      <c r="AU38" s="953"/>
      <c r="AV38" s="953"/>
      <c r="AW38" s="953"/>
      <c r="AX38" s="953"/>
      <c r="AY38" s="953"/>
      <c r="AZ38" s="953"/>
      <c r="BA38" s="953"/>
    </row>
  </sheetData>
  <sheetProtection selectLockedCells="1" selectUnlockedCells="1"/>
  <mergeCells count="109">
    <mergeCell ref="AO23:AR23"/>
    <mergeCell ref="AS26:BA26"/>
    <mergeCell ref="AN19:BD20"/>
    <mergeCell ref="A21:BA21"/>
    <mergeCell ref="A23:A24"/>
    <mergeCell ref="B23:E23"/>
    <mergeCell ref="AB23:AE23"/>
    <mergeCell ref="AF23:AI23"/>
    <mergeCell ref="AS23:AV23"/>
    <mergeCell ref="S23:W23"/>
    <mergeCell ref="A2:O2"/>
    <mergeCell ref="P2:AN2"/>
    <mergeCell ref="A3:O3"/>
    <mergeCell ref="A4:O4"/>
    <mergeCell ref="P4:AM4"/>
    <mergeCell ref="AN4:BA6"/>
    <mergeCell ref="A5:O5"/>
    <mergeCell ref="AN7:BA7"/>
    <mergeCell ref="A8:O8"/>
    <mergeCell ref="AN8:BA9"/>
    <mergeCell ref="A10:O10"/>
    <mergeCell ref="P10:AM10"/>
    <mergeCell ref="AN10:BA11"/>
    <mergeCell ref="A7:O7"/>
    <mergeCell ref="P11:AM11"/>
    <mergeCell ref="P12:AM12"/>
    <mergeCell ref="AN12:BA13"/>
    <mergeCell ref="P13:AM14"/>
    <mergeCell ref="AN14:BA16"/>
    <mergeCell ref="P17:AM17"/>
    <mergeCell ref="P16:AM16"/>
    <mergeCell ref="X23:AA23"/>
    <mergeCell ref="AJ23:AN23"/>
    <mergeCell ref="J31:M33"/>
    <mergeCell ref="N31:P33"/>
    <mergeCell ref="Q31:S33"/>
    <mergeCell ref="T31:V33"/>
    <mergeCell ref="A34:B34"/>
    <mergeCell ref="C34:F34"/>
    <mergeCell ref="G34:I34"/>
    <mergeCell ref="F23:I23"/>
    <mergeCell ref="J23:M23"/>
    <mergeCell ref="N23:R23"/>
    <mergeCell ref="J34:M34"/>
    <mergeCell ref="N34:P34"/>
    <mergeCell ref="Q34:S34"/>
    <mergeCell ref="AW23:BA23"/>
    <mergeCell ref="A28:AU28"/>
    <mergeCell ref="A30:BA30"/>
    <mergeCell ref="A31:B33"/>
    <mergeCell ref="C31:F33"/>
    <mergeCell ref="G31:I33"/>
    <mergeCell ref="AF31:AH32"/>
    <mergeCell ref="AI31:AK32"/>
    <mergeCell ref="AM31:AO34"/>
    <mergeCell ref="T34:V34"/>
    <mergeCell ref="W34:Y34"/>
    <mergeCell ref="T35:V35"/>
    <mergeCell ref="W35:Y35"/>
    <mergeCell ref="AX31:BA34"/>
    <mergeCell ref="AA33:AE33"/>
    <mergeCell ref="AF33:AH33"/>
    <mergeCell ref="AI33:AK33"/>
    <mergeCell ref="W31:Y33"/>
    <mergeCell ref="AA31:AE32"/>
    <mergeCell ref="AP31:AW34"/>
    <mergeCell ref="A35:B35"/>
    <mergeCell ref="C35:F35"/>
    <mergeCell ref="G35:I35"/>
    <mergeCell ref="J35:M35"/>
    <mergeCell ref="N35:P35"/>
    <mergeCell ref="Q35:S35"/>
    <mergeCell ref="Q37:S37"/>
    <mergeCell ref="AM35:AO36"/>
    <mergeCell ref="AP35:AW36"/>
    <mergeCell ref="AX35:BA36"/>
    <mergeCell ref="A36:B36"/>
    <mergeCell ref="C36:F36"/>
    <mergeCell ref="G36:I36"/>
    <mergeCell ref="J36:M36"/>
    <mergeCell ref="N36:P36"/>
    <mergeCell ref="Q36:S36"/>
    <mergeCell ref="AP38:AW38"/>
    <mergeCell ref="W36:Y36"/>
    <mergeCell ref="AA34:AE34"/>
    <mergeCell ref="AF34:AH34"/>
    <mergeCell ref="AI34:AK34"/>
    <mergeCell ref="A37:B37"/>
    <mergeCell ref="C37:F37"/>
    <mergeCell ref="G37:I37"/>
    <mergeCell ref="J37:M37"/>
    <mergeCell ref="N37:P37"/>
    <mergeCell ref="T37:V37"/>
    <mergeCell ref="W37:Y37"/>
    <mergeCell ref="AA35:AK36"/>
    <mergeCell ref="AM37:AO37"/>
    <mergeCell ref="AP37:AW37"/>
    <mergeCell ref="AX37:BA37"/>
    <mergeCell ref="T36:V36"/>
    <mergeCell ref="AX38:BA38"/>
    <mergeCell ref="A38:B38"/>
    <mergeCell ref="C38:F38"/>
    <mergeCell ref="G38:I38"/>
    <mergeCell ref="J38:M38"/>
    <mergeCell ref="N38:P38"/>
    <mergeCell ref="Q38:S38"/>
    <mergeCell ref="T38:V38"/>
    <mergeCell ref="W38:Y38"/>
    <mergeCell ref="AM38:AO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1"/>
  <sheetViews>
    <sheetView tabSelected="1" view="pageBreakPreview" zoomScale="75" zoomScaleNormal="50"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13.75390625" style="23" customWidth="1"/>
    <col min="2" max="2" width="75.25390625" style="24" customWidth="1"/>
    <col min="3" max="3" width="5.875" style="25" customWidth="1"/>
    <col min="4" max="4" width="9.75390625" style="26" customWidth="1"/>
    <col min="5" max="5" width="5.25390625" style="26" customWidth="1"/>
    <col min="6" max="6" width="5.125" style="25" customWidth="1"/>
    <col min="7" max="7" width="11.00390625" style="25" customWidth="1"/>
    <col min="8" max="8" width="10.125" style="25" customWidth="1"/>
    <col min="9" max="9" width="9.00390625" style="24" customWidth="1"/>
    <col min="10" max="10" width="8.25390625" style="24" customWidth="1"/>
    <col min="11" max="13" width="7.375" style="24" customWidth="1"/>
    <col min="14" max="14" width="7.125" style="24" customWidth="1"/>
    <col min="15" max="15" width="7.625" style="24" customWidth="1"/>
    <col min="16" max="16" width="6.625" style="24" customWidth="1"/>
    <col min="17" max="17" width="9.25390625" style="24" customWidth="1"/>
    <col min="18" max="18" width="7.75390625" style="24" customWidth="1"/>
    <col min="19" max="19" width="7.875" style="24" customWidth="1"/>
    <col min="20" max="25" width="0" style="24" hidden="1" customWidth="1"/>
    <col min="26" max="26" width="7.125" style="24" hidden="1" customWidth="1"/>
    <col min="27" max="38" width="0" style="24" hidden="1" customWidth="1"/>
    <col min="39" max="44" width="0" style="335" hidden="1" customWidth="1"/>
    <col min="45" max="45" width="9.125" style="24" customWidth="1"/>
    <col min="46" max="51" width="12.75390625" style="335" hidden="1" customWidth="1"/>
    <col min="52" max="16384" width="9.125" style="24" customWidth="1"/>
  </cols>
  <sheetData>
    <row r="1" spans="1:51" s="266" customFormat="1" ht="19.5" thickBot="1">
      <c r="A1" s="942" t="s">
        <v>235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4"/>
      <c r="O1" s="944"/>
      <c r="P1" s="944"/>
      <c r="Q1" s="944"/>
      <c r="R1" s="944"/>
      <c r="S1" s="944"/>
      <c r="T1" s="944"/>
      <c r="U1" s="944"/>
      <c r="V1" s="944"/>
      <c r="W1" s="944"/>
      <c r="X1" s="944"/>
      <c r="Y1" s="945"/>
      <c r="AM1" s="326"/>
      <c r="AN1" s="326"/>
      <c r="AO1" s="326"/>
      <c r="AP1" s="326"/>
      <c r="AQ1" s="326"/>
      <c r="AR1" s="326"/>
      <c r="AT1" s="326"/>
      <c r="AU1" s="326"/>
      <c r="AV1" s="326"/>
      <c r="AW1" s="326"/>
      <c r="AX1" s="326"/>
      <c r="AY1" s="326"/>
    </row>
    <row r="2" spans="1:51" s="266" customFormat="1" ht="39.75" customHeight="1" thickBot="1">
      <c r="A2" s="1015" t="s">
        <v>40</v>
      </c>
      <c r="B2" s="946" t="s">
        <v>41</v>
      </c>
      <c r="C2" s="947" t="s">
        <v>131</v>
      </c>
      <c r="D2" s="1092"/>
      <c r="E2" s="1092"/>
      <c r="F2" s="1093"/>
      <c r="G2" s="948" t="s">
        <v>42</v>
      </c>
      <c r="H2" s="949" t="s">
        <v>43</v>
      </c>
      <c r="I2" s="949"/>
      <c r="J2" s="949"/>
      <c r="K2" s="949"/>
      <c r="L2" s="949"/>
      <c r="M2" s="28"/>
      <c r="N2" s="1024" t="s">
        <v>44</v>
      </c>
      <c r="O2" s="1025"/>
      <c r="P2" s="1025"/>
      <c r="Q2" s="1025"/>
      <c r="R2" s="1025"/>
      <c r="S2" s="1025"/>
      <c r="T2" s="1025"/>
      <c r="U2" s="1025"/>
      <c r="V2" s="1025"/>
      <c r="W2" s="1025"/>
      <c r="X2" s="1025"/>
      <c r="Y2" s="1026"/>
      <c r="AM2" s="326"/>
      <c r="AN2" s="326"/>
      <c r="AO2" s="326"/>
      <c r="AP2" s="326"/>
      <c r="AQ2" s="326"/>
      <c r="AR2" s="326"/>
      <c r="AT2" s="326"/>
      <c r="AU2" s="326"/>
      <c r="AV2" s="326"/>
      <c r="AW2" s="326"/>
      <c r="AX2" s="326"/>
      <c r="AY2" s="326"/>
    </row>
    <row r="3" spans="1:51" s="266" customFormat="1" ht="12.75" customHeight="1" thickBot="1">
      <c r="A3" s="1015"/>
      <c r="B3" s="946"/>
      <c r="C3" s="940" t="s">
        <v>93</v>
      </c>
      <c r="D3" s="940" t="s">
        <v>94</v>
      </c>
      <c r="E3" s="941" t="s">
        <v>95</v>
      </c>
      <c r="F3" s="1096"/>
      <c r="G3" s="1094"/>
      <c r="H3" s="950" t="s">
        <v>45</v>
      </c>
      <c r="I3" s="951" t="s">
        <v>46</v>
      </c>
      <c r="J3" s="951"/>
      <c r="K3" s="951"/>
      <c r="L3" s="951"/>
      <c r="M3" s="952" t="s">
        <v>47</v>
      </c>
      <c r="N3" s="1016" t="s">
        <v>48</v>
      </c>
      <c r="O3" s="1016"/>
      <c r="P3" s="1016"/>
      <c r="Q3" s="1016" t="s">
        <v>49</v>
      </c>
      <c r="R3" s="1016"/>
      <c r="S3" s="1016"/>
      <c r="T3" s="1027" t="s">
        <v>50</v>
      </c>
      <c r="U3" s="1027"/>
      <c r="V3" s="1027"/>
      <c r="W3" s="1027" t="s">
        <v>51</v>
      </c>
      <c r="X3" s="1027"/>
      <c r="Y3" s="1027"/>
      <c r="AM3" s="326"/>
      <c r="AN3" s="326"/>
      <c r="AO3" s="326"/>
      <c r="AP3" s="326"/>
      <c r="AQ3" s="326"/>
      <c r="AR3" s="326"/>
      <c r="AT3" s="326"/>
      <c r="AU3" s="326"/>
      <c r="AV3" s="326"/>
      <c r="AW3" s="326"/>
      <c r="AX3" s="326"/>
      <c r="AY3" s="326"/>
    </row>
    <row r="4" spans="1:51" s="266" customFormat="1" ht="32.25" customHeight="1" thickBot="1">
      <c r="A4" s="1015"/>
      <c r="B4" s="946"/>
      <c r="C4" s="1090"/>
      <c r="D4" s="1090"/>
      <c r="E4" s="1097"/>
      <c r="F4" s="1098"/>
      <c r="G4" s="1094"/>
      <c r="H4" s="950"/>
      <c r="I4" s="935" t="s">
        <v>52</v>
      </c>
      <c r="J4" s="935" t="s">
        <v>53</v>
      </c>
      <c r="K4" s="935" t="s">
        <v>54</v>
      </c>
      <c r="L4" s="935" t="s">
        <v>55</v>
      </c>
      <c r="M4" s="952"/>
      <c r="N4" s="1016"/>
      <c r="O4" s="1016"/>
      <c r="P4" s="1016"/>
      <c r="Q4" s="1016"/>
      <c r="R4" s="1016"/>
      <c r="S4" s="1016"/>
      <c r="T4" s="1027"/>
      <c r="U4" s="1027"/>
      <c r="V4" s="1027"/>
      <c r="W4" s="1027"/>
      <c r="X4" s="1027"/>
      <c r="Y4" s="1027"/>
      <c r="AM4" s="326"/>
      <c r="AN4" s="326"/>
      <c r="AO4" s="326"/>
      <c r="AP4" s="326"/>
      <c r="AQ4" s="326"/>
      <c r="AR4" s="326"/>
      <c r="AT4" s="326"/>
      <c r="AU4" s="326"/>
      <c r="AV4" s="326"/>
      <c r="AW4" s="326"/>
      <c r="AX4" s="326"/>
      <c r="AY4" s="326"/>
    </row>
    <row r="5" spans="1:51" s="266" customFormat="1" ht="19.5" thickBot="1">
      <c r="A5" s="1015"/>
      <c r="B5" s="946"/>
      <c r="C5" s="1090"/>
      <c r="D5" s="1090"/>
      <c r="E5" s="936" t="s">
        <v>96</v>
      </c>
      <c r="F5" s="937" t="s">
        <v>97</v>
      </c>
      <c r="G5" s="1094"/>
      <c r="H5" s="950"/>
      <c r="I5" s="935"/>
      <c r="J5" s="935"/>
      <c r="K5" s="935"/>
      <c r="L5" s="935"/>
      <c r="M5" s="952"/>
      <c r="N5" s="29">
        <v>1</v>
      </c>
      <c r="O5" s="30" t="s">
        <v>132</v>
      </c>
      <c r="P5" s="31" t="s">
        <v>133</v>
      </c>
      <c r="Q5" s="32">
        <v>3</v>
      </c>
      <c r="R5" s="30" t="s">
        <v>134</v>
      </c>
      <c r="S5" s="31" t="s">
        <v>135</v>
      </c>
      <c r="T5" s="269">
        <v>7</v>
      </c>
      <c r="U5" s="267">
        <v>8</v>
      </c>
      <c r="V5" s="268">
        <v>9</v>
      </c>
      <c r="W5" s="269">
        <v>10</v>
      </c>
      <c r="X5" s="267">
        <v>11</v>
      </c>
      <c r="Y5" s="268">
        <v>12</v>
      </c>
      <c r="AM5" s="327">
        <v>1</v>
      </c>
      <c r="AN5" s="327" t="s">
        <v>132</v>
      </c>
      <c r="AO5" s="327" t="s">
        <v>133</v>
      </c>
      <c r="AP5" s="327">
        <v>3</v>
      </c>
      <c r="AQ5" s="327" t="s">
        <v>134</v>
      </c>
      <c r="AR5" s="327" t="s">
        <v>135</v>
      </c>
      <c r="AT5" s="326"/>
      <c r="AU5" s="326"/>
      <c r="AV5" s="326"/>
      <c r="AW5" s="326"/>
      <c r="AX5" s="326"/>
      <c r="AY5" s="326"/>
    </row>
    <row r="6" spans="1:51" s="266" customFormat="1" ht="19.5" thickBot="1">
      <c r="A6" s="1015"/>
      <c r="B6" s="946"/>
      <c r="C6" s="1090"/>
      <c r="D6" s="1090"/>
      <c r="E6" s="1090"/>
      <c r="F6" s="938"/>
      <c r="G6" s="1094"/>
      <c r="H6" s="950"/>
      <c r="I6" s="935"/>
      <c r="J6" s="935"/>
      <c r="K6" s="935"/>
      <c r="L6" s="935"/>
      <c r="M6" s="952"/>
      <c r="N6" s="1027" t="s">
        <v>56</v>
      </c>
      <c r="O6" s="1027"/>
      <c r="P6" s="1027"/>
      <c r="Q6" s="1027"/>
      <c r="R6" s="1027"/>
      <c r="S6" s="1027"/>
      <c r="T6" s="1027"/>
      <c r="U6" s="1027"/>
      <c r="V6" s="1027"/>
      <c r="W6" s="1027"/>
      <c r="X6" s="1027"/>
      <c r="Y6" s="1027"/>
      <c r="AM6" s="326"/>
      <c r="AN6" s="326"/>
      <c r="AO6" s="326"/>
      <c r="AP6" s="326"/>
      <c r="AQ6" s="326"/>
      <c r="AR6" s="326"/>
      <c r="AT6" s="326"/>
      <c r="AU6" s="326"/>
      <c r="AV6" s="326"/>
      <c r="AW6" s="326"/>
      <c r="AX6" s="326"/>
      <c r="AY6" s="326"/>
    </row>
    <row r="7" spans="1:51" s="266" customFormat="1" ht="18.75">
      <c r="A7" s="1015"/>
      <c r="B7" s="946"/>
      <c r="C7" s="1091"/>
      <c r="D7" s="1091"/>
      <c r="E7" s="1091"/>
      <c r="F7" s="939"/>
      <c r="G7" s="1095"/>
      <c r="H7" s="950"/>
      <c r="I7" s="935"/>
      <c r="J7" s="935"/>
      <c r="K7" s="935"/>
      <c r="L7" s="935"/>
      <c r="M7" s="952"/>
      <c r="N7" s="29">
        <v>15</v>
      </c>
      <c r="O7" s="30">
        <v>9</v>
      </c>
      <c r="P7" s="31">
        <v>9</v>
      </c>
      <c r="Q7" s="32">
        <v>15</v>
      </c>
      <c r="R7" s="30">
        <v>9</v>
      </c>
      <c r="S7" s="31">
        <v>8</v>
      </c>
      <c r="T7" s="269">
        <v>15</v>
      </c>
      <c r="U7" s="267">
        <v>9</v>
      </c>
      <c r="V7" s="268">
        <v>9</v>
      </c>
      <c r="W7" s="269">
        <v>15</v>
      </c>
      <c r="X7" s="267">
        <v>9</v>
      </c>
      <c r="Y7" s="268">
        <v>8</v>
      </c>
      <c r="AM7" s="326"/>
      <c r="AN7" s="326"/>
      <c r="AO7" s="326"/>
      <c r="AP7" s="326"/>
      <c r="AQ7" s="326"/>
      <c r="AR7" s="326"/>
      <c r="AT7" s="326"/>
      <c r="AU7" s="326"/>
      <c r="AV7" s="326"/>
      <c r="AW7" s="326"/>
      <c r="AX7" s="326"/>
      <c r="AY7" s="326"/>
    </row>
    <row r="8" spans="1:51" s="266" customFormat="1" ht="19.5" thickBot="1">
      <c r="A8" s="33">
        <v>1</v>
      </c>
      <c r="B8" s="34">
        <v>2</v>
      </c>
      <c r="C8" s="35">
        <v>3</v>
      </c>
      <c r="D8" s="35">
        <v>4</v>
      </c>
      <c r="E8" s="111">
        <v>5</v>
      </c>
      <c r="F8" s="36">
        <v>6</v>
      </c>
      <c r="G8" s="37">
        <v>7</v>
      </c>
      <c r="H8" s="38">
        <v>8</v>
      </c>
      <c r="I8" s="35">
        <v>9</v>
      </c>
      <c r="J8" s="35">
        <v>10</v>
      </c>
      <c r="K8" s="35">
        <v>11</v>
      </c>
      <c r="L8" s="35">
        <v>12</v>
      </c>
      <c r="M8" s="36">
        <v>13</v>
      </c>
      <c r="N8" s="39">
        <v>14</v>
      </c>
      <c r="O8" s="40">
        <v>15</v>
      </c>
      <c r="P8" s="42">
        <v>16</v>
      </c>
      <c r="Q8" s="41">
        <v>17</v>
      </c>
      <c r="R8" s="40">
        <v>18</v>
      </c>
      <c r="S8" s="42">
        <v>19</v>
      </c>
      <c r="T8" s="272">
        <v>21</v>
      </c>
      <c r="U8" s="270">
        <v>22</v>
      </c>
      <c r="V8" s="271">
        <v>23</v>
      </c>
      <c r="W8" s="272">
        <v>24</v>
      </c>
      <c r="X8" s="270">
        <v>25</v>
      </c>
      <c r="Y8" s="271">
        <v>26</v>
      </c>
      <c r="AM8" s="326"/>
      <c r="AN8" s="326"/>
      <c r="AO8" s="326"/>
      <c r="AP8" s="326"/>
      <c r="AQ8" s="326"/>
      <c r="AR8" s="326"/>
      <c r="AT8" s="327"/>
      <c r="AU8" s="327"/>
      <c r="AV8" s="327"/>
      <c r="AW8" s="327"/>
      <c r="AX8" s="327"/>
      <c r="AY8" s="327"/>
    </row>
    <row r="9" spans="1:51" s="266" customFormat="1" ht="23.25" customHeight="1" thickBot="1">
      <c r="A9" s="1028" t="s">
        <v>105</v>
      </c>
      <c r="B9" s="1028"/>
      <c r="C9" s="1028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29"/>
      <c r="AM9" s="326"/>
      <c r="AN9" s="326"/>
      <c r="AO9" s="326"/>
      <c r="AP9" s="326"/>
      <c r="AQ9" s="326"/>
      <c r="AR9" s="326"/>
      <c r="AT9" s="326"/>
      <c r="AU9" s="326"/>
      <c r="AV9" s="326"/>
      <c r="AW9" s="326"/>
      <c r="AX9" s="326"/>
      <c r="AY9" s="326"/>
    </row>
    <row r="10" spans="1:51" s="266" customFormat="1" ht="21.75" customHeight="1" thickBot="1">
      <c r="A10" s="1030" t="s">
        <v>152</v>
      </c>
      <c r="B10" s="1031"/>
      <c r="C10" s="1031"/>
      <c r="D10" s="1031"/>
      <c r="E10" s="1031"/>
      <c r="F10" s="1031"/>
      <c r="G10" s="1031"/>
      <c r="H10" s="1031"/>
      <c r="I10" s="1031"/>
      <c r="J10" s="1031"/>
      <c r="K10" s="1031"/>
      <c r="L10" s="1031"/>
      <c r="M10" s="1031"/>
      <c r="N10" s="1032"/>
      <c r="O10" s="1032"/>
      <c r="P10" s="1032"/>
      <c r="Q10" s="1032"/>
      <c r="R10" s="1032"/>
      <c r="S10" s="1032"/>
      <c r="T10" s="1032"/>
      <c r="U10" s="1032"/>
      <c r="V10" s="1032"/>
      <c r="W10" s="1032"/>
      <c r="X10" s="1032"/>
      <c r="Y10" s="1033"/>
      <c r="AM10" s="326"/>
      <c r="AN10" s="326"/>
      <c r="AO10" s="326"/>
      <c r="AP10" s="326"/>
      <c r="AQ10" s="326"/>
      <c r="AR10" s="326"/>
      <c r="AT10" s="326"/>
      <c r="AU10" s="326"/>
      <c r="AV10" s="326"/>
      <c r="AW10" s="326"/>
      <c r="AX10" s="326"/>
      <c r="AY10" s="326"/>
    </row>
    <row r="11" spans="1:51" s="266" customFormat="1" ht="18" customHeight="1">
      <c r="A11" s="540" t="s">
        <v>67</v>
      </c>
      <c r="B11" s="769" t="s">
        <v>114</v>
      </c>
      <c r="C11" s="167" t="s">
        <v>57</v>
      </c>
      <c r="D11" s="554"/>
      <c r="E11" s="112"/>
      <c r="F11" s="555"/>
      <c r="G11" s="791">
        <v>8</v>
      </c>
      <c r="H11" s="556">
        <f>G11*30</f>
        <v>240</v>
      </c>
      <c r="I11" s="167"/>
      <c r="J11" s="55"/>
      <c r="K11" s="55"/>
      <c r="L11" s="55"/>
      <c r="M11" s="539"/>
      <c r="N11" s="248"/>
      <c r="O11" s="114"/>
      <c r="P11" s="137"/>
      <c r="Q11" s="115"/>
      <c r="R11" s="116"/>
      <c r="S11" s="116"/>
      <c r="T11" s="274"/>
      <c r="U11" s="275"/>
      <c r="V11" s="276"/>
      <c r="W11" s="274"/>
      <c r="X11" s="275"/>
      <c r="Y11" s="276"/>
      <c r="AA11" s="266" t="s">
        <v>48</v>
      </c>
      <c r="AB11" s="277">
        <f>G18+G22+G184</f>
        <v>10.5</v>
      </c>
      <c r="AM11" s="326" t="s">
        <v>147</v>
      </c>
      <c r="AN11" s="326" t="s">
        <v>147</v>
      </c>
      <c r="AO11" s="326" t="s">
        <v>147</v>
      </c>
      <c r="AP11" s="326" t="s">
        <v>147</v>
      </c>
      <c r="AQ11" s="326" t="s">
        <v>147</v>
      </c>
      <c r="AR11" s="326" t="s">
        <v>147</v>
      </c>
      <c r="AT11" s="326"/>
      <c r="AU11" s="326"/>
      <c r="AV11" s="326"/>
      <c r="AW11" s="326"/>
      <c r="AX11" s="326"/>
      <c r="AY11" s="326"/>
    </row>
    <row r="12" spans="1:51" s="266" customFormat="1" ht="18" customHeight="1">
      <c r="A12" s="541"/>
      <c r="B12" s="770" t="s">
        <v>186</v>
      </c>
      <c r="C12" s="120"/>
      <c r="D12" s="557"/>
      <c r="E12" s="43"/>
      <c r="F12" s="558"/>
      <c r="G12" s="407">
        <v>6.5</v>
      </c>
      <c r="H12" s="434">
        <f>G12*30</f>
        <v>195</v>
      </c>
      <c r="I12" s="131"/>
      <c r="J12" s="58"/>
      <c r="K12" s="58"/>
      <c r="L12" s="58"/>
      <c r="M12" s="126"/>
      <c r="N12" s="59"/>
      <c r="O12" s="44"/>
      <c r="P12" s="46"/>
      <c r="Q12" s="136"/>
      <c r="R12" s="117"/>
      <c r="S12" s="117"/>
      <c r="T12" s="274"/>
      <c r="U12" s="275"/>
      <c r="V12" s="276"/>
      <c r="W12" s="274"/>
      <c r="X12" s="275"/>
      <c r="Y12" s="276"/>
      <c r="AA12" s="266" t="s">
        <v>49</v>
      </c>
      <c r="AB12" s="277">
        <f>G14</f>
        <v>1.5</v>
      </c>
      <c r="AM12" s="326">
        <f aca="true" t="shared" si="0" ref="AM12:AR24">IF(N12&lt;&gt;0,"так","")</f>
      </c>
      <c r="AN12" s="326">
        <f t="shared" si="0"/>
      </c>
      <c r="AO12" s="326">
        <f t="shared" si="0"/>
      </c>
      <c r="AP12" s="326">
        <f t="shared" si="0"/>
      </c>
      <c r="AQ12" s="326">
        <f t="shared" si="0"/>
      </c>
      <c r="AR12" s="326">
        <f t="shared" si="0"/>
      </c>
      <c r="AT12" s="326"/>
      <c r="AU12" s="326"/>
      <c r="AV12" s="326"/>
      <c r="AW12" s="326"/>
      <c r="AX12" s="326"/>
      <c r="AY12" s="326"/>
    </row>
    <row r="13" spans="1:51" s="266" customFormat="1" ht="17.25" customHeight="1">
      <c r="A13" s="541"/>
      <c r="B13" s="771" t="s">
        <v>61</v>
      </c>
      <c r="C13" s="120"/>
      <c r="D13" s="557"/>
      <c r="E13" s="43"/>
      <c r="F13" s="558"/>
      <c r="G13" s="407"/>
      <c r="H13" s="434"/>
      <c r="I13" s="113"/>
      <c r="J13" s="48"/>
      <c r="K13" s="48"/>
      <c r="L13" s="48"/>
      <c r="M13" s="142"/>
      <c r="N13" s="663" t="s">
        <v>62</v>
      </c>
      <c r="O13" s="664" t="s">
        <v>62</v>
      </c>
      <c r="P13" s="665" t="s">
        <v>62</v>
      </c>
      <c r="Q13" s="663" t="s">
        <v>62</v>
      </c>
      <c r="R13" s="664" t="s">
        <v>62</v>
      </c>
      <c r="S13" s="117"/>
      <c r="T13" s="274"/>
      <c r="U13" s="275"/>
      <c r="V13" s="276"/>
      <c r="W13" s="274"/>
      <c r="X13" s="275"/>
      <c r="Y13" s="276"/>
      <c r="AM13" s="326" t="str">
        <f t="shared" si="0"/>
        <v>так</v>
      </c>
      <c r="AN13" s="326" t="str">
        <f t="shared" si="0"/>
        <v>так</v>
      </c>
      <c r="AO13" s="326" t="str">
        <f t="shared" si="0"/>
        <v>так</v>
      </c>
      <c r="AP13" s="326" t="str">
        <f t="shared" si="0"/>
        <v>так</v>
      </c>
      <c r="AQ13" s="326" t="str">
        <f t="shared" si="0"/>
        <v>так</v>
      </c>
      <c r="AR13" s="326">
        <f t="shared" si="0"/>
      </c>
      <c r="AT13" s="326"/>
      <c r="AU13" s="326"/>
      <c r="AV13" s="326"/>
      <c r="AW13" s="326"/>
      <c r="AX13" s="326"/>
      <c r="AY13" s="326"/>
    </row>
    <row r="14" spans="1:51" s="266" customFormat="1" ht="17.25" customHeight="1">
      <c r="A14" s="541"/>
      <c r="B14" s="771" t="s">
        <v>66</v>
      </c>
      <c r="C14" s="120"/>
      <c r="D14" s="557" t="s">
        <v>135</v>
      </c>
      <c r="E14" s="43"/>
      <c r="F14" s="558"/>
      <c r="G14" s="407">
        <v>1.5</v>
      </c>
      <c r="H14" s="434">
        <f>G14*30</f>
        <v>45</v>
      </c>
      <c r="I14" s="113">
        <f>SUM(J14:L14)</f>
        <v>16</v>
      </c>
      <c r="J14" s="48"/>
      <c r="K14" s="48"/>
      <c r="L14" s="48">
        <v>16</v>
      </c>
      <c r="M14" s="142">
        <f>H14-I14</f>
        <v>29</v>
      </c>
      <c r="N14" s="59"/>
      <c r="O14" s="44"/>
      <c r="P14" s="46"/>
      <c r="Q14" s="136"/>
      <c r="R14" s="117"/>
      <c r="S14" s="117">
        <v>2</v>
      </c>
      <c r="T14" s="274"/>
      <c r="U14" s="275"/>
      <c r="V14" s="276"/>
      <c r="W14" s="274"/>
      <c r="X14" s="275"/>
      <c r="Y14" s="276"/>
      <c r="AM14" s="326">
        <f t="shared" si="0"/>
      </c>
      <c r="AN14" s="326">
        <f t="shared" si="0"/>
      </c>
      <c r="AO14" s="326">
        <f t="shared" si="0"/>
      </c>
      <c r="AP14" s="326">
        <f t="shared" si="0"/>
      </c>
      <c r="AQ14" s="326">
        <f t="shared" si="0"/>
      </c>
      <c r="AR14" s="326" t="str">
        <f t="shared" si="0"/>
        <v>так</v>
      </c>
      <c r="AT14" s="326"/>
      <c r="AU14" s="326"/>
      <c r="AV14" s="326"/>
      <c r="AW14" s="326"/>
      <c r="AX14" s="326"/>
      <c r="AY14" s="326"/>
    </row>
    <row r="15" spans="1:51" s="266" customFormat="1" ht="15.75" customHeight="1">
      <c r="A15" s="552" t="s">
        <v>58</v>
      </c>
      <c r="B15" s="419" t="s">
        <v>198</v>
      </c>
      <c r="C15" s="120" t="s">
        <v>57</v>
      </c>
      <c r="D15" s="559"/>
      <c r="E15" s="43"/>
      <c r="F15" s="558"/>
      <c r="G15" s="792">
        <v>4.5</v>
      </c>
      <c r="H15" s="434">
        <f>G15*30</f>
        <v>135</v>
      </c>
      <c r="I15" s="120"/>
      <c r="J15" s="52"/>
      <c r="K15" s="52"/>
      <c r="L15" s="52"/>
      <c r="M15" s="150"/>
      <c r="N15" s="59"/>
      <c r="O15" s="44"/>
      <c r="P15" s="46"/>
      <c r="Q15" s="59"/>
      <c r="R15" s="44"/>
      <c r="S15" s="44"/>
      <c r="T15" s="281"/>
      <c r="U15" s="278"/>
      <c r="V15" s="279"/>
      <c r="W15" s="280"/>
      <c r="X15" s="278"/>
      <c r="Y15" s="279"/>
      <c r="AM15" s="326">
        <f t="shared" si="0"/>
      </c>
      <c r="AN15" s="326">
        <f t="shared" si="0"/>
      </c>
      <c r="AO15" s="326">
        <f t="shared" si="0"/>
      </c>
      <c r="AP15" s="326">
        <f t="shared" si="0"/>
      </c>
      <c r="AQ15" s="326">
        <f t="shared" si="0"/>
      </c>
      <c r="AR15" s="326">
        <f t="shared" si="0"/>
      </c>
      <c r="AT15" s="326"/>
      <c r="AU15" s="326"/>
      <c r="AV15" s="326"/>
      <c r="AW15" s="326"/>
      <c r="AX15" s="326"/>
      <c r="AY15" s="326"/>
    </row>
    <row r="16" spans="1:51" s="323" customFormat="1" ht="15.75" customHeight="1">
      <c r="A16" s="552" t="s">
        <v>59</v>
      </c>
      <c r="B16" s="418" t="s">
        <v>60</v>
      </c>
      <c r="C16" s="120"/>
      <c r="D16" s="75"/>
      <c r="E16" s="47"/>
      <c r="F16" s="560"/>
      <c r="G16" s="407">
        <v>3</v>
      </c>
      <c r="H16" s="434">
        <f aca="true" t="shared" si="1" ref="H16:H24">G16*30</f>
        <v>90</v>
      </c>
      <c r="I16" s="113"/>
      <c r="J16" s="49"/>
      <c r="K16" s="49"/>
      <c r="L16" s="49"/>
      <c r="M16" s="666"/>
      <c r="N16" s="59"/>
      <c r="O16" s="44"/>
      <c r="P16" s="46"/>
      <c r="Q16" s="59"/>
      <c r="R16" s="44"/>
      <c r="S16" s="44"/>
      <c r="T16" s="897"/>
      <c r="U16" s="863"/>
      <c r="V16" s="864"/>
      <c r="W16" s="862"/>
      <c r="X16" s="863"/>
      <c r="Y16" s="864"/>
      <c r="AM16" s="329">
        <f t="shared" si="0"/>
      </c>
      <c r="AN16" s="329" t="s">
        <v>147</v>
      </c>
      <c r="AO16" s="329">
        <f t="shared" si="0"/>
      </c>
      <c r="AP16" s="329">
        <f t="shared" si="0"/>
      </c>
      <c r="AQ16" s="329">
        <f t="shared" si="0"/>
      </c>
      <c r="AR16" s="329">
        <f t="shared" si="0"/>
      </c>
      <c r="AT16" s="329"/>
      <c r="AU16" s="329"/>
      <c r="AV16" s="329"/>
      <c r="AW16" s="329"/>
      <c r="AX16" s="329"/>
      <c r="AY16" s="329"/>
    </row>
    <row r="17" spans="1:51" s="323" customFormat="1" ht="15.75" customHeight="1">
      <c r="A17" s="552"/>
      <c r="B17" s="419" t="s">
        <v>187</v>
      </c>
      <c r="C17" s="71"/>
      <c r="D17" s="561"/>
      <c r="E17" s="43"/>
      <c r="F17" s="560"/>
      <c r="G17" s="792">
        <v>2</v>
      </c>
      <c r="H17" s="434">
        <f t="shared" si="1"/>
        <v>60</v>
      </c>
      <c r="I17" s="113"/>
      <c r="J17" s="50"/>
      <c r="K17" s="50"/>
      <c r="L17" s="50"/>
      <c r="M17" s="142"/>
      <c r="N17" s="59"/>
      <c r="O17" s="44"/>
      <c r="P17" s="46"/>
      <c r="Q17" s="59"/>
      <c r="R17" s="44"/>
      <c r="S17" s="44"/>
      <c r="T17" s="897"/>
      <c r="U17" s="863"/>
      <c r="V17" s="864"/>
      <c r="W17" s="862"/>
      <c r="X17" s="863"/>
      <c r="Y17" s="864"/>
      <c r="AM17" s="329">
        <f t="shared" si="0"/>
      </c>
      <c r="AN17" s="329">
        <f t="shared" si="0"/>
      </c>
      <c r="AO17" s="329">
        <f t="shared" si="0"/>
      </c>
      <c r="AP17" s="329">
        <f t="shared" si="0"/>
      </c>
      <c r="AQ17" s="329">
        <f t="shared" si="0"/>
      </c>
      <c r="AR17" s="329">
        <f t="shared" si="0"/>
      </c>
      <c r="AT17" s="329"/>
      <c r="AU17" s="329"/>
      <c r="AV17" s="329"/>
      <c r="AW17" s="329"/>
      <c r="AX17" s="329"/>
      <c r="AY17" s="329"/>
    </row>
    <row r="18" spans="1:51" s="323" customFormat="1" ht="16.5" customHeight="1">
      <c r="A18" s="552"/>
      <c r="B18" s="420" t="s">
        <v>61</v>
      </c>
      <c r="C18" s="113"/>
      <c r="D18" s="53" t="s">
        <v>132</v>
      </c>
      <c r="E18" s="52"/>
      <c r="F18" s="562"/>
      <c r="G18" s="407">
        <v>1</v>
      </c>
      <c r="H18" s="434">
        <f t="shared" si="1"/>
        <v>30</v>
      </c>
      <c r="I18" s="113">
        <v>10</v>
      </c>
      <c r="J18" s="53">
        <v>10</v>
      </c>
      <c r="K18" s="53"/>
      <c r="L18" s="53"/>
      <c r="M18" s="667">
        <f>H18-I18</f>
        <v>20</v>
      </c>
      <c r="N18" s="59"/>
      <c r="O18" s="52">
        <v>1</v>
      </c>
      <c r="P18" s="138"/>
      <c r="Q18" s="59"/>
      <c r="R18" s="44"/>
      <c r="S18" s="44"/>
      <c r="T18" s="897" t="s">
        <v>62</v>
      </c>
      <c r="U18" s="863" t="s">
        <v>62</v>
      </c>
      <c r="V18" s="864" t="s">
        <v>62</v>
      </c>
      <c r="W18" s="862" t="s">
        <v>62</v>
      </c>
      <c r="X18" s="863" t="s">
        <v>62</v>
      </c>
      <c r="Y18" s="864" t="s">
        <v>62</v>
      </c>
      <c r="AM18" s="329">
        <f t="shared" si="0"/>
      </c>
      <c r="AN18" s="329" t="str">
        <f t="shared" si="0"/>
        <v>так</v>
      </c>
      <c r="AO18" s="329">
        <f t="shared" si="0"/>
      </c>
      <c r="AP18" s="329">
        <f t="shared" si="0"/>
      </c>
      <c r="AQ18" s="329">
        <f t="shared" si="0"/>
      </c>
      <c r="AR18" s="329">
        <f t="shared" si="0"/>
      </c>
      <c r="AT18" s="329"/>
      <c r="AU18" s="329"/>
      <c r="AV18" s="329"/>
      <c r="AW18" s="329"/>
      <c r="AX18" s="329"/>
      <c r="AY18" s="329"/>
    </row>
    <row r="19" spans="1:51" s="266" customFormat="1" ht="19.5" customHeight="1">
      <c r="A19" s="411" t="s">
        <v>72</v>
      </c>
      <c r="B19" s="419" t="s">
        <v>188</v>
      </c>
      <c r="C19" s="120" t="s">
        <v>57</v>
      </c>
      <c r="D19" s="559"/>
      <c r="E19" s="52"/>
      <c r="F19" s="562"/>
      <c r="G19" s="563">
        <v>3</v>
      </c>
      <c r="H19" s="434">
        <f t="shared" si="1"/>
        <v>90</v>
      </c>
      <c r="I19" s="113"/>
      <c r="J19" s="48"/>
      <c r="K19" s="48"/>
      <c r="L19" s="48"/>
      <c r="M19" s="54"/>
      <c r="N19" s="120"/>
      <c r="O19" s="58"/>
      <c r="P19" s="126"/>
      <c r="Q19" s="124"/>
      <c r="R19" s="44"/>
      <c r="S19" s="44"/>
      <c r="T19" s="280"/>
      <c r="U19" s="278"/>
      <c r="V19" s="279"/>
      <c r="W19" s="280"/>
      <c r="X19" s="278"/>
      <c r="Y19" s="279"/>
      <c r="AM19" s="326">
        <f t="shared" si="0"/>
      </c>
      <c r="AN19" s="326">
        <f t="shared" si="0"/>
      </c>
      <c r="AO19" s="326">
        <f t="shared" si="0"/>
      </c>
      <c r="AP19" s="326">
        <f t="shared" si="0"/>
      </c>
      <c r="AQ19" s="326">
        <f t="shared" si="0"/>
      </c>
      <c r="AR19" s="326">
        <f t="shared" si="0"/>
      </c>
      <c r="AT19" s="326"/>
      <c r="AU19" s="326"/>
      <c r="AV19" s="326"/>
      <c r="AW19" s="326"/>
      <c r="AX19" s="326"/>
      <c r="AY19" s="326"/>
    </row>
    <row r="20" spans="1:51" s="323" customFormat="1" ht="18.75" customHeight="1">
      <c r="A20" s="541" t="s">
        <v>36</v>
      </c>
      <c r="B20" s="418" t="s">
        <v>63</v>
      </c>
      <c r="C20" s="564"/>
      <c r="D20" s="557"/>
      <c r="E20" s="60"/>
      <c r="F20" s="61"/>
      <c r="G20" s="407">
        <v>4</v>
      </c>
      <c r="H20" s="434">
        <f t="shared" si="1"/>
        <v>120</v>
      </c>
      <c r="I20" s="113"/>
      <c r="J20" s="49"/>
      <c r="K20" s="49"/>
      <c r="L20" s="49"/>
      <c r="M20" s="666"/>
      <c r="N20" s="120"/>
      <c r="O20" s="48"/>
      <c r="P20" s="54"/>
      <c r="Q20" s="120"/>
      <c r="R20" s="62"/>
      <c r="S20" s="44"/>
      <c r="T20" s="862"/>
      <c r="U20" s="863"/>
      <c r="V20" s="864"/>
      <c r="W20" s="862"/>
      <c r="X20" s="863"/>
      <c r="Y20" s="864"/>
      <c r="AM20" s="329" t="s">
        <v>147</v>
      </c>
      <c r="AN20" s="329">
        <f t="shared" si="0"/>
      </c>
      <c r="AO20" s="329">
        <f t="shared" si="0"/>
      </c>
      <c r="AP20" s="329">
        <f t="shared" si="0"/>
      </c>
      <c r="AQ20" s="329">
        <f t="shared" si="0"/>
      </c>
      <c r="AR20" s="329">
        <f t="shared" si="0"/>
      </c>
      <c r="AT20" s="329"/>
      <c r="AU20" s="329"/>
      <c r="AV20" s="329"/>
      <c r="AW20" s="329"/>
      <c r="AX20" s="329"/>
      <c r="AY20" s="329"/>
    </row>
    <row r="21" spans="1:51" s="323" customFormat="1" ht="18" customHeight="1">
      <c r="A21" s="541"/>
      <c r="B21" s="419" t="s">
        <v>189</v>
      </c>
      <c r="C21" s="564"/>
      <c r="D21" s="557"/>
      <c r="E21" s="565"/>
      <c r="F21" s="566"/>
      <c r="G21" s="407">
        <v>2.5</v>
      </c>
      <c r="H21" s="434">
        <f t="shared" si="1"/>
        <v>75</v>
      </c>
      <c r="I21" s="113"/>
      <c r="J21" s="49"/>
      <c r="K21" s="49"/>
      <c r="L21" s="49"/>
      <c r="M21" s="666"/>
      <c r="N21" s="120"/>
      <c r="O21" s="48"/>
      <c r="P21" s="54"/>
      <c r="Q21" s="120"/>
      <c r="R21" s="45"/>
      <c r="S21" s="44"/>
      <c r="T21" s="862"/>
      <c r="U21" s="863"/>
      <c r="V21" s="864"/>
      <c r="W21" s="862"/>
      <c r="X21" s="863"/>
      <c r="Y21" s="864"/>
      <c r="AM21" s="329">
        <f t="shared" si="0"/>
      </c>
      <c r="AN21" s="329">
        <f t="shared" si="0"/>
      </c>
      <c r="AO21" s="329">
        <f t="shared" si="0"/>
      </c>
      <c r="AP21" s="329">
        <f t="shared" si="0"/>
      </c>
      <c r="AQ21" s="329">
        <f t="shared" si="0"/>
      </c>
      <c r="AR21" s="329">
        <f t="shared" si="0"/>
      </c>
      <c r="AT21" s="329"/>
      <c r="AU21" s="329"/>
      <c r="AV21" s="329"/>
      <c r="AW21" s="329"/>
      <c r="AX21" s="329"/>
      <c r="AY21" s="329"/>
    </row>
    <row r="22" spans="1:51" s="323" customFormat="1" ht="18" customHeight="1">
      <c r="A22" s="542"/>
      <c r="B22" s="913" t="s">
        <v>61</v>
      </c>
      <c r="C22" s="249">
        <v>1</v>
      </c>
      <c r="D22" s="567"/>
      <c r="E22" s="223"/>
      <c r="F22" s="568"/>
      <c r="G22" s="569">
        <v>1.5</v>
      </c>
      <c r="H22" s="237">
        <f t="shared" si="1"/>
        <v>45</v>
      </c>
      <c r="I22" s="249">
        <v>15</v>
      </c>
      <c r="J22" s="233">
        <v>15</v>
      </c>
      <c r="K22" s="233"/>
      <c r="L22" s="233"/>
      <c r="M22" s="543">
        <f>H22-I22</f>
        <v>30</v>
      </c>
      <c r="N22" s="251">
        <v>1</v>
      </c>
      <c r="O22" s="233"/>
      <c r="P22" s="250"/>
      <c r="Q22" s="251"/>
      <c r="R22" s="252"/>
      <c r="S22" s="253"/>
      <c r="T22" s="862"/>
      <c r="U22" s="863"/>
      <c r="V22" s="864"/>
      <c r="W22" s="862"/>
      <c r="X22" s="863"/>
      <c r="Y22" s="864"/>
      <c r="AM22" s="329" t="str">
        <f t="shared" si="0"/>
        <v>так</v>
      </c>
      <c r="AN22" s="329">
        <f t="shared" si="0"/>
      </c>
      <c r="AO22" s="329">
        <f t="shared" si="0"/>
      </c>
      <c r="AP22" s="329">
        <f t="shared" si="0"/>
      </c>
      <c r="AQ22" s="329">
        <f t="shared" si="0"/>
      </c>
      <c r="AR22" s="329">
        <f t="shared" si="0"/>
      </c>
      <c r="AT22" s="329"/>
      <c r="AU22" s="329"/>
      <c r="AV22" s="329"/>
      <c r="AW22" s="329"/>
      <c r="AX22" s="329"/>
      <c r="AY22" s="329"/>
    </row>
    <row r="23" spans="1:51" s="266" customFormat="1" ht="18" customHeight="1">
      <c r="A23" s="668" t="s">
        <v>157</v>
      </c>
      <c r="B23" s="570" t="s">
        <v>190</v>
      </c>
      <c r="C23" s="571" t="s">
        <v>130</v>
      </c>
      <c r="D23" s="572"/>
      <c r="E23" s="573"/>
      <c r="F23" s="574"/>
      <c r="G23" s="575">
        <v>3</v>
      </c>
      <c r="H23" s="237">
        <f t="shared" si="1"/>
        <v>90</v>
      </c>
      <c r="I23" s="576"/>
      <c r="J23" s="577"/>
      <c r="K23" s="577"/>
      <c r="L23" s="577"/>
      <c r="M23" s="669"/>
      <c r="N23" s="571"/>
      <c r="O23" s="577"/>
      <c r="P23" s="670"/>
      <c r="Q23" s="571"/>
      <c r="R23" s="257"/>
      <c r="S23" s="258"/>
      <c r="T23" s="282"/>
      <c r="U23" s="273"/>
      <c r="V23" s="283"/>
      <c r="W23" s="282"/>
      <c r="X23" s="273"/>
      <c r="Y23" s="283"/>
      <c r="AM23" s="326">
        <f t="shared" si="0"/>
      </c>
      <c r="AN23" s="326">
        <f t="shared" si="0"/>
      </c>
      <c r="AO23" s="326">
        <f t="shared" si="0"/>
      </c>
      <c r="AP23" s="326">
        <f t="shared" si="0"/>
      </c>
      <c r="AQ23" s="326">
        <f t="shared" si="0"/>
      </c>
      <c r="AR23" s="326">
        <f t="shared" si="0"/>
      </c>
      <c r="AT23" s="326"/>
      <c r="AU23" s="326"/>
      <c r="AV23" s="326"/>
      <c r="AW23" s="326"/>
      <c r="AX23" s="326"/>
      <c r="AY23" s="326"/>
    </row>
    <row r="24" spans="1:51" s="266" customFormat="1" ht="38.25" customHeight="1">
      <c r="A24" s="668" t="s">
        <v>158</v>
      </c>
      <c r="B24" s="578" t="s">
        <v>191</v>
      </c>
      <c r="C24" s="571" t="s">
        <v>130</v>
      </c>
      <c r="D24" s="579"/>
      <c r="E24" s="256"/>
      <c r="F24" s="580"/>
      <c r="G24" s="581">
        <v>3</v>
      </c>
      <c r="H24" s="582">
        <f t="shared" si="1"/>
        <v>90</v>
      </c>
      <c r="I24" s="583"/>
      <c r="J24" s="255"/>
      <c r="K24" s="255"/>
      <c r="L24" s="255"/>
      <c r="M24" s="671"/>
      <c r="N24" s="672"/>
      <c r="O24" s="255"/>
      <c r="P24" s="673"/>
      <c r="Q24" s="672"/>
      <c r="R24" s="674"/>
      <c r="S24" s="675"/>
      <c r="T24" s="282"/>
      <c r="U24" s="273"/>
      <c r="V24" s="283"/>
      <c r="W24" s="282"/>
      <c r="X24" s="273"/>
      <c r="Y24" s="283"/>
      <c r="AM24" s="326">
        <f t="shared" si="0"/>
      </c>
      <c r="AN24" s="326">
        <f t="shared" si="0"/>
      </c>
      <c r="AO24" s="326">
        <f t="shared" si="0"/>
      </c>
      <c r="AP24" s="326">
        <f t="shared" si="0"/>
      </c>
      <c r="AQ24" s="326">
        <f t="shared" si="0"/>
      </c>
      <c r="AR24" s="326">
        <f t="shared" si="0"/>
      </c>
      <c r="AT24" s="326"/>
      <c r="AU24" s="326"/>
      <c r="AV24" s="326"/>
      <c r="AW24" s="326"/>
      <c r="AX24" s="326"/>
      <c r="AY24" s="326"/>
    </row>
    <row r="25" spans="1:51" s="323" customFormat="1" ht="18" customHeight="1" thickBot="1">
      <c r="A25" s="680" t="s">
        <v>159</v>
      </c>
      <c r="B25" s="914" t="s">
        <v>218</v>
      </c>
      <c r="C25" s="593"/>
      <c r="D25" s="594"/>
      <c r="E25" s="594"/>
      <c r="F25" s="595"/>
      <c r="G25" s="596">
        <v>2</v>
      </c>
      <c r="H25" s="596">
        <f>G25*30</f>
        <v>60</v>
      </c>
      <c r="I25" s="597"/>
      <c r="J25" s="594"/>
      <c r="K25" s="594"/>
      <c r="L25" s="594"/>
      <c r="M25" s="595"/>
      <c r="N25" s="593"/>
      <c r="O25" s="236"/>
      <c r="P25" s="544"/>
      <c r="Q25" s="545"/>
      <c r="R25" s="236"/>
      <c r="S25" s="236"/>
      <c r="T25" s="865"/>
      <c r="U25" s="866"/>
      <c r="V25" s="867"/>
      <c r="W25" s="865"/>
      <c r="X25" s="866"/>
      <c r="Y25" s="867"/>
      <c r="AM25" s="329"/>
      <c r="AN25" s="329"/>
      <c r="AO25" s="329"/>
      <c r="AP25" s="329"/>
      <c r="AQ25" s="329"/>
      <c r="AR25" s="329"/>
      <c r="AT25" s="329"/>
      <c r="AU25" s="329"/>
      <c r="AV25" s="329"/>
      <c r="AW25" s="329"/>
      <c r="AX25" s="329"/>
      <c r="AY25" s="329"/>
    </row>
    <row r="26" spans="1:51" s="323" customFormat="1" ht="21.75" customHeight="1" thickBot="1">
      <c r="A26" s="681"/>
      <c r="B26" s="915" t="s">
        <v>186</v>
      </c>
      <c r="C26" s="593"/>
      <c r="D26" s="594"/>
      <c r="E26" s="594"/>
      <c r="F26" s="595"/>
      <c r="G26" s="596">
        <v>1</v>
      </c>
      <c r="H26" s="596">
        <f>G26*30</f>
        <v>30</v>
      </c>
      <c r="I26" s="598"/>
      <c r="J26" s="594"/>
      <c r="K26" s="594"/>
      <c r="L26" s="594"/>
      <c r="M26" s="595"/>
      <c r="N26" s="593"/>
      <c r="O26" s="236"/>
      <c r="P26" s="544"/>
      <c r="Q26" s="545"/>
      <c r="R26" s="236"/>
      <c r="S26" s="236"/>
      <c r="T26" s="868"/>
      <c r="U26" s="869"/>
      <c r="V26" s="870"/>
      <c r="W26" s="868"/>
      <c r="X26" s="869"/>
      <c r="Y26" s="871"/>
      <c r="AM26" s="329" t="str">
        <f>IF(N185&lt;&gt;0,"так","")</f>
        <v>так</v>
      </c>
      <c r="AN26" s="329" t="str">
        <f>IF(O185&lt;&gt;0,"так","")</f>
        <v>так</v>
      </c>
      <c r="AO26" s="329" t="str">
        <f>IF(P185&lt;&gt;0,"так","")</f>
        <v>так</v>
      </c>
      <c r="AP26" s="329">
        <f aca="true" t="shared" si="2" ref="AP26:AR27">IF(Q184&lt;&gt;0,"так","")</f>
      </c>
      <c r="AQ26" s="329">
        <f t="shared" si="2"/>
      </c>
      <c r="AR26" s="329">
        <f t="shared" si="2"/>
      </c>
      <c r="AT26" s="329"/>
      <c r="AU26" s="329"/>
      <c r="AV26" s="329"/>
      <c r="AW26" s="329"/>
      <c r="AX26" s="329"/>
      <c r="AY26" s="329"/>
    </row>
    <row r="27" spans="1:51" s="323" customFormat="1" ht="20.25" thickBot="1">
      <c r="A27" s="682"/>
      <c r="B27" s="916" t="s">
        <v>66</v>
      </c>
      <c r="C27" s="599"/>
      <c r="D27" s="600">
        <v>1</v>
      </c>
      <c r="E27" s="601"/>
      <c r="F27" s="602"/>
      <c r="G27" s="603">
        <v>1</v>
      </c>
      <c r="H27" s="603">
        <f>G27*30</f>
        <v>30</v>
      </c>
      <c r="I27" s="604">
        <f>J27+K27+L27</f>
        <v>15</v>
      </c>
      <c r="J27" s="600">
        <v>8</v>
      </c>
      <c r="K27" s="600"/>
      <c r="L27" s="600">
        <v>7</v>
      </c>
      <c r="M27" s="683">
        <f>H27-I27</f>
        <v>15</v>
      </c>
      <c r="N27" s="604">
        <v>1</v>
      </c>
      <c r="O27" s="238"/>
      <c r="P27" s="546"/>
      <c r="Q27" s="547"/>
      <c r="R27" s="238"/>
      <c r="S27" s="238"/>
      <c r="T27" s="872"/>
      <c r="U27" s="873"/>
      <c r="V27" s="870"/>
      <c r="W27" s="872"/>
      <c r="X27" s="873"/>
      <c r="Y27" s="871"/>
      <c r="AM27" s="329" t="e">
        <f>IF(#REF!&lt;&gt;0,"так","")</f>
        <v>#REF!</v>
      </c>
      <c r="AN27" s="329" t="e">
        <f>IF(#REF!&lt;&gt;0,"так","")</f>
        <v>#REF!</v>
      </c>
      <c r="AO27" s="329" t="e">
        <f>IF(#REF!&lt;&gt;0,"так","")</f>
        <v>#REF!</v>
      </c>
      <c r="AP27" s="329" t="str">
        <f t="shared" si="2"/>
        <v>так</v>
      </c>
      <c r="AQ27" s="329" t="str">
        <f t="shared" si="2"/>
        <v>так</v>
      </c>
      <c r="AR27" s="329" t="str">
        <f t="shared" si="2"/>
        <v>так</v>
      </c>
      <c r="AT27" s="329"/>
      <c r="AU27" s="329"/>
      <c r="AV27" s="329"/>
      <c r="AW27" s="329"/>
      <c r="AX27" s="329"/>
      <c r="AY27" s="329"/>
    </row>
    <row r="28" spans="1:51" s="323" customFormat="1" ht="33" customHeight="1" thickBot="1">
      <c r="A28" s="682" t="s">
        <v>160</v>
      </c>
      <c r="B28" s="772" t="s">
        <v>107</v>
      </c>
      <c r="C28" s="605"/>
      <c r="D28" s="68"/>
      <c r="E28" s="68"/>
      <c r="F28" s="606"/>
      <c r="G28" s="501">
        <v>15</v>
      </c>
      <c r="H28" s="607">
        <f aca="true" t="shared" si="3" ref="H28:H55">G28*30</f>
        <v>450</v>
      </c>
      <c r="I28" s="167"/>
      <c r="J28" s="65"/>
      <c r="K28" s="64"/>
      <c r="L28" s="64"/>
      <c r="M28" s="684"/>
      <c r="N28" s="235"/>
      <c r="O28" s="67"/>
      <c r="P28" s="548"/>
      <c r="Q28" s="123"/>
      <c r="R28" s="67"/>
      <c r="S28" s="67"/>
      <c r="T28" s="872"/>
      <c r="U28" s="873"/>
      <c r="V28" s="870"/>
      <c r="W28" s="872"/>
      <c r="X28" s="873"/>
      <c r="Y28" s="871"/>
      <c r="AM28" s="329">
        <f aca="true" t="shared" si="4" ref="AM28:AR29">IF(N189&lt;&gt;0,"так","")</f>
      </c>
      <c r="AN28" s="329">
        <f t="shared" si="4"/>
      </c>
      <c r="AO28" s="329">
        <f t="shared" si="4"/>
      </c>
      <c r="AP28" s="329">
        <f t="shared" si="4"/>
      </c>
      <c r="AQ28" s="329">
        <f t="shared" si="4"/>
      </c>
      <c r="AR28" s="329">
        <f t="shared" si="4"/>
      </c>
      <c r="AT28" s="329"/>
      <c r="AU28" s="329"/>
      <c r="AV28" s="329"/>
      <c r="AW28" s="329"/>
      <c r="AX28" s="329"/>
      <c r="AY28" s="329"/>
    </row>
    <row r="29" spans="1:51" s="323" customFormat="1" ht="18.75" customHeight="1">
      <c r="A29" s="685"/>
      <c r="B29" s="773" t="s">
        <v>186</v>
      </c>
      <c r="C29" s="414"/>
      <c r="D29" s="74"/>
      <c r="E29" s="74"/>
      <c r="F29" s="608"/>
      <c r="G29" s="499">
        <v>8</v>
      </c>
      <c r="H29" s="607">
        <f t="shared" si="3"/>
        <v>240</v>
      </c>
      <c r="I29" s="120"/>
      <c r="J29" s="72"/>
      <c r="K29" s="73"/>
      <c r="L29" s="73"/>
      <c r="M29" s="533"/>
      <c r="N29" s="124"/>
      <c r="O29" s="63"/>
      <c r="P29" s="549"/>
      <c r="Q29" s="71"/>
      <c r="R29" s="63"/>
      <c r="S29" s="63"/>
      <c r="T29" s="878"/>
      <c r="U29" s="879"/>
      <c r="V29" s="880"/>
      <c r="W29" s="878"/>
      <c r="X29" s="879"/>
      <c r="Y29" s="880"/>
      <c r="AM29" s="329">
        <f t="shared" si="4"/>
      </c>
      <c r="AN29" s="329">
        <f t="shared" si="4"/>
      </c>
      <c r="AO29" s="329">
        <f t="shared" si="4"/>
      </c>
      <c r="AP29" s="329">
        <f t="shared" si="4"/>
      </c>
      <c r="AQ29" s="329">
        <f t="shared" si="4"/>
      </c>
      <c r="AR29" s="329">
        <f t="shared" si="4"/>
      </c>
      <c r="AT29" s="329"/>
      <c r="AU29" s="329"/>
      <c r="AV29" s="329"/>
      <c r="AW29" s="329"/>
      <c r="AX29" s="329"/>
      <c r="AY29" s="329"/>
    </row>
    <row r="30" spans="1:51" s="323" customFormat="1" ht="15.75" customHeight="1">
      <c r="A30" s="685"/>
      <c r="B30" s="917" t="s">
        <v>66</v>
      </c>
      <c r="C30" s="429" t="s">
        <v>67</v>
      </c>
      <c r="D30" s="72"/>
      <c r="E30" s="74"/>
      <c r="F30" s="608"/>
      <c r="G30" s="408">
        <v>7</v>
      </c>
      <c r="H30" s="609">
        <f t="shared" si="3"/>
        <v>210</v>
      </c>
      <c r="I30" s="113">
        <v>105</v>
      </c>
      <c r="J30" s="69">
        <v>45</v>
      </c>
      <c r="K30" s="70"/>
      <c r="L30" s="70">
        <v>60</v>
      </c>
      <c r="M30" s="535">
        <f>H30-I30</f>
        <v>105</v>
      </c>
      <c r="N30" s="131">
        <v>7</v>
      </c>
      <c r="O30" s="63"/>
      <c r="P30" s="549"/>
      <c r="Q30" s="71"/>
      <c r="R30" s="63"/>
      <c r="S30" s="63"/>
      <c r="T30" s="881"/>
      <c r="U30" s="881"/>
      <c r="V30" s="881"/>
      <c r="W30" s="881"/>
      <c r="X30" s="881"/>
      <c r="Y30" s="881"/>
      <c r="AM30" s="329" t="s">
        <v>147</v>
      </c>
      <c r="AN30" s="329">
        <f aca="true" t="shared" si="5" ref="AN30:AR31">IF(O25&lt;&gt;0,"так","")</f>
      </c>
      <c r="AO30" s="329">
        <f t="shared" si="5"/>
      </c>
      <c r="AP30" s="329">
        <f t="shared" si="5"/>
      </c>
      <c r="AQ30" s="329">
        <f t="shared" si="5"/>
      </c>
      <c r="AR30" s="329">
        <f t="shared" si="5"/>
      </c>
      <c r="AT30" s="329"/>
      <c r="AU30" s="329"/>
      <c r="AV30" s="329"/>
      <c r="AW30" s="329"/>
      <c r="AX30" s="329"/>
      <c r="AY30" s="329"/>
    </row>
    <row r="31" spans="1:51" s="266" customFormat="1" ht="20.25" customHeight="1">
      <c r="A31" s="682" t="s">
        <v>142</v>
      </c>
      <c r="B31" s="772" t="s">
        <v>192</v>
      </c>
      <c r="C31" s="122"/>
      <c r="D31" s="65"/>
      <c r="E31" s="64"/>
      <c r="F31" s="610"/>
      <c r="G31" s="501">
        <v>3</v>
      </c>
      <c r="H31" s="607">
        <f t="shared" si="3"/>
        <v>90</v>
      </c>
      <c r="I31" s="611"/>
      <c r="J31" s="65"/>
      <c r="K31" s="64"/>
      <c r="L31" s="64"/>
      <c r="M31" s="686"/>
      <c r="N31" s="123"/>
      <c r="O31" s="67"/>
      <c r="P31" s="548"/>
      <c r="Q31" s="123"/>
      <c r="R31" s="67"/>
      <c r="S31" s="66"/>
      <c r="T31" s="284"/>
      <c r="U31" s="284"/>
      <c r="V31" s="284"/>
      <c r="W31" s="284"/>
      <c r="X31" s="284"/>
      <c r="Y31" s="284"/>
      <c r="AM31" s="326">
        <f>IF(N26&lt;&gt;0,"так","")</f>
      </c>
      <c r="AN31" s="326">
        <f t="shared" si="5"/>
      </c>
      <c r="AO31" s="326">
        <f t="shared" si="5"/>
      </c>
      <c r="AP31" s="326">
        <f t="shared" si="5"/>
      </c>
      <c r="AQ31" s="326">
        <f t="shared" si="5"/>
      </c>
      <c r="AR31" s="326">
        <f t="shared" si="5"/>
      </c>
      <c r="AT31" s="326"/>
      <c r="AU31" s="326"/>
      <c r="AV31" s="326"/>
      <c r="AW31" s="326"/>
      <c r="AX31" s="326"/>
      <c r="AY31" s="326"/>
    </row>
    <row r="32" spans="1:51" s="266" customFormat="1" ht="16.5" customHeight="1">
      <c r="A32" s="682" t="s">
        <v>161</v>
      </c>
      <c r="B32" s="772" t="s">
        <v>193</v>
      </c>
      <c r="C32" s="122"/>
      <c r="D32" s="65" t="s">
        <v>231</v>
      </c>
      <c r="E32" s="64"/>
      <c r="F32" s="610"/>
      <c r="G32" s="501">
        <v>3</v>
      </c>
      <c r="H32" s="607">
        <f t="shared" si="3"/>
        <v>90</v>
      </c>
      <c r="I32" s="611"/>
      <c r="J32" s="65"/>
      <c r="K32" s="64"/>
      <c r="L32" s="64"/>
      <c r="M32" s="686"/>
      <c r="N32" s="123"/>
      <c r="O32" s="67"/>
      <c r="P32" s="548"/>
      <c r="Q32" s="123"/>
      <c r="R32" s="67"/>
      <c r="S32" s="211"/>
      <c r="T32" s="284"/>
      <c r="U32" s="284"/>
      <c r="V32" s="284"/>
      <c r="W32" s="284"/>
      <c r="X32" s="284"/>
      <c r="Y32" s="284"/>
      <c r="AM32" s="326"/>
      <c r="AN32" s="326"/>
      <c r="AO32" s="326"/>
      <c r="AP32" s="326"/>
      <c r="AQ32" s="326"/>
      <c r="AR32" s="326"/>
      <c r="AT32" s="326"/>
      <c r="AU32" s="326"/>
      <c r="AV32" s="326"/>
      <c r="AW32" s="326"/>
      <c r="AX32" s="326"/>
      <c r="AY32" s="326"/>
    </row>
    <row r="33" spans="1:51" s="323" customFormat="1" ht="15" customHeight="1">
      <c r="A33" s="685" t="s">
        <v>162</v>
      </c>
      <c r="B33" s="773" t="s">
        <v>106</v>
      </c>
      <c r="C33" s="429"/>
      <c r="D33" s="72"/>
      <c r="E33" s="74"/>
      <c r="F33" s="608"/>
      <c r="G33" s="408">
        <v>5</v>
      </c>
      <c r="H33" s="612">
        <f t="shared" si="3"/>
        <v>150</v>
      </c>
      <c r="I33" s="113"/>
      <c r="J33" s="69"/>
      <c r="K33" s="70"/>
      <c r="L33" s="70"/>
      <c r="M33" s="535"/>
      <c r="N33" s="131"/>
      <c r="O33" s="63"/>
      <c r="P33" s="549"/>
      <c r="Q33" s="71"/>
      <c r="R33" s="63"/>
      <c r="S33" s="63"/>
      <c r="T33" s="881"/>
      <c r="U33" s="881"/>
      <c r="V33" s="881"/>
      <c r="W33" s="881"/>
      <c r="X33" s="881"/>
      <c r="Y33" s="881"/>
      <c r="AA33" s="323" t="s">
        <v>48</v>
      </c>
      <c r="AB33" s="882">
        <f>G27+G30+G35+G38+G44+G45+G46+G49+G52+G55</f>
        <v>37</v>
      </c>
      <c r="AM33" s="329" t="str">
        <f aca="true" t="shared" si="6" ref="AM33:AR37">IF(N27&lt;&gt;0,"так","")</f>
        <v>так</v>
      </c>
      <c r="AN33" s="329">
        <f t="shared" si="6"/>
      </c>
      <c r="AO33" s="329">
        <f t="shared" si="6"/>
      </c>
      <c r="AP33" s="329">
        <f t="shared" si="6"/>
      </c>
      <c r="AQ33" s="329">
        <f t="shared" si="6"/>
      </c>
      <c r="AR33" s="329">
        <f t="shared" si="6"/>
      </c>
      <c r="AT33" s="329"/>
      <c r="AU33" s="329"/>
      <c r="AV33" s="329"/>
      <c r="AW33" s="329"/>
      <c r="AX33" s="329"/>
      <c r="AY33" s="329"/>
    </row>
    <row r="34" spans="1:51" s="323" customFormat="1" ht="15.75">
      <c r="A34" s="685"/>
      <c r="B34" s="773" t="s">
        <v>186</v>
      </c>
      <c r="C34" s="122"/>
      <c r="D34" s="65"/>
      <c r="E34" s="68"/>
      <c r="F34" s="606"/>
      <c r="G34" s="408">
        <v>2</v>
      </c>
      <c r="H34" s="612">
        <f t="shared" si="3"/>
        <v>60</v>
      </c>
      <c r="I34" s="113"/>
      <c r="J34" s="69"/>
      <c r="K34" s="70"/>
      <c r="L34" s="70"/>
      <c r="M34" s="535"/>
      <c r="N34" s="210"/>
      <c r="O34" s="67"/>
      <c r="P34" s="548"/>
      <c r="Q34" s="71"/>
      <c r="R34" s="63"/>
      <c r="S34" s="63"/>
      <c r="T34" s="883"/>
      <c r="U34" s="884"/>
      <c r="V34" s="884"/>
      <c r="W34" s="885"/>
      <c r="AA34" s="323" t="s">
        <v>49</v>
      </c>
      <c r="AB34" s="882">
        <f>G41</f>
        <v>1</v>
      </c>
      <c r="AM34" s="329" t="s">
        <v>147</v>
      </c>
      <c r="AN34" s="329">
        <f t="shared" si="6"/>
      </c>
      <c r="AO34" s="329">
        <f t="shared" si="6"/>
      </c>
      <c r="AP34" s="329">
        <f t="shared" si="6"/>
      </c>
      <c r="AQ34" s="329">
        <f t="shared" si="6"/>
      </c>
      <c r="AR34" s="329">
        <f t="shared" si="6"/>
      </c>
      <c r="AT34" s="329"/>
      <c r="AU34" s="329"/>
      <c r="AV34" s="329"/>
      <c r="AW34" s="329"/>
      <c r="AX34" s="329"/>
      <c r="AY34" s="329"/>
    </row>
    <row r="35" spans="1:51" s="323" customFormat="1" ht="15.75">
      <c r="A35" s="685"/>
      <c r="B35" s="917" t="s">
        <v>66</v>
      </c>
      <c r="C35" s="122"/>
      <c r="D35" s="65">
        <v>1</v>
      </c>
      <c r="E35" s="68"/>
      <c r="F35" s="606"/>
      <c r="G35" s="408">
        <v>3</v>
      </c>
      <c r="H35" s="612">
        <f t="shared" si="3"/>
        <v>90</v>
      </c>
      <c r="I35" s="113">
        <v>45</v>
      </c>
      <c r="J35" s="69">
        <v>15</v>
      </c>
      <c r="K35" s="70"/>
      <c r="L35" s="70">
        <v>30</v>
      </c>
      <c r="M35" s="535">
        <f>H35-I35</f>
        <v>45</v>
      </c>
      <c r="N35" s="210">
        <v>3</v>
      </c>
      <c r="O35" s="67"/>
      <c r="P35" s="548"/>
      <c r="Q35" s="71"/>
      <c r="R35" s="63"/>
      <c r="S35" s="63"/>
      <c r="T35" s="883"/>
      <c r="U35" s="884"/>
      <c r="V35" s="884"/>
      <c r="W35" s="885"/>
      <c r="AB35" s="882">
        <f>SUM(AB33:AB34)</f>
        <v>38</v>
      </c>
      <c r="AM35" s="329">
        <f>IF(N29&lt;&gt;0,"так","")</f>
      </c>
      <c r="AN35" s="329">
        <f t="shared" si="6"/>
      </c>
      <c r="AO35" s="329">
        <f t="shared" si="6"/>
      </c>
      <c r="AP35" s="329">
        <f t="shared" si="6"/>
      </c>
      <c r="AQ35" s="329">
        <f t="shared" si="6"/>
      </c>
      <c r="AR35" s="329">
        <f t="shared" si="6"/>
      </c>
      <c r="AT35" s="329"/>
      <c r="AU35" s="329"/>
      <c r="AV35" s="329"/>
      <c r="AW35" s="329"/>
      <c r="AX35" s="329"/>
      <c r="AY35" s="329"/>
    </row>
    <row r="36" spans="1:51" s="323" customFormat="1" ht="16.5" thickBot="1">
      <c r="A36" s="685" t="s">
        <v>38</v>
      </c>
      <c r="B36" s="918" t="s">
        <v>65</v>
      </c>
      <c r="C36" s="613"/>
      <c r="D36" s="68"/>
      <c r="E36" s="68"/>
      <c r="F36" s="614"/>
      <c r="G36" s="499">
        <v>9.5</v>
      </c>
      <c r="H36" s="499">
        <f>H37+H38</f>
        <v>285</v>
      </c>
      <c r="I36" s="615"/>
      <c r="J36" s="69"/>
      <c r="K36" s="70"/>
      <c r="L36" s="70"/>
      <c r="M36" s="687"/>
      <c r="N36" s="123"/>
      <c r="O36" s="67"/>
      <c r="P36" s="548"/>
      <c r="Q36" s="71"/>
      <c r="R36" s="63"/>
      <c r="S36" s="63"/>
      <c r="T36" s="883"/>
      <c r="U36" s="884"/>
      <c r="V36" s="884"/>
      <c r="W36" s="885"/>
      <c r="AM36" s="329" t="str">
        <f>IF(N30&lt;&gt;0,"так","")</f>
        <v>так</v>
      </c>
      <c r="AN36" s="329">
        <f t="shared" si="6"/>
      </c>
      <c r="AO36" s="329">
        <f t="shared" si="6"/>
      </c>
      <c r="AP36" s="329">
        <f t="shared" si="6"/>
      </c>
      <c r="AQ36" s="329">
        <f t="shared" si="6"/>
      </c>
      <c r="AR36" s="329">
        <f t="shared" si="6"/>
      </c>
      <c r="AT36" s="329"/>
      <c r="AU36" s="329"/>
      <c r="AV36" s="329"/>
      <c r="AW36" s="329"/>
      <c r="AX36" s="329"/>
      <c r="AY36" s="329"/>
    </row>
    <row r="37" spans="1:51" s="323" customFormat="1" ht="18" customHeight="1">
      <c r="A37" s="685"/>
      <c r="B37" s="918" t="s">
        <v>186</v>
      </c>
      <c r="C37" s="613"/>
      <c r="D37" s="68"/>
      <c r="E37" s="68"/>
      <c r="F37" s="614"/>
      <c r="G37" s="499">
        <v>5.5</v>
      </c>
      <c r="H37" s="607">
        <f t="shared" si="3"/>
        <v>165</v>
      </c>
      <c r="I37" s="615"/>
      <c r="J37" s="69"/>
      <c r="K37" s="70"/>
      <c r="L37" s="70"/>
      <c r="M37" s="687"/>
      <c r="N37" s="123"/>
      <c r="O37" s="67"/>
      <c r="P37" s="548"/>
      <c r="Q37" s="71"/>
      <c r="R37" s="63"/>
      <c r="S37" s="63"/>
      <c r="T37" s="886"/>
      <c r="U37" s="887"/>
      <c r="V37" s="888"/>
      <c r="W37" s="886"/>
      <c r="X37" s="887"/>
      <c r="Y37" s="888"/>
      <c r="AM37" s="329">
        <f>IF(N31&lt;&gt;0,"так","")</f>
      </c>
      <c r="AN37" s="329">
        <f t="shared" si="6"/>
      </c>
      <c r="AO37" s="329">
        <f t="shared" si="6"/>
      </c>
      <c r="AP37" s="329">
        <f t="shared" si="6"/>
      </c>
      <c r="AQ37" s="329">
        <f t="shared" si="6"/>
      </c>
      <c r="AR37" s="329">
        <f t="shared" si="6"/>
      </c>
      <c r="AT37" s="329"/>
      <c r="AU37" s="329"/>
      <c r="AV37" s="329"/>
      <c r="AW37" s="329"/>
      <c r="AX37" s="329"/>
      <c r="AY37" s="329"/>
    </row>
    <row r="38" spans="1:51" s="323" customFormat="1" ht="18.75" customHeight="1">
      <c r="A38" s="685"/>
      <c r="B38" s="919" t="s">
        <v>66</v>
      </c>
      <c r="C38" s="613">
        <v>1</v>
      </c>
      <c r="D38" s="68"/>
      <c r="E38" s="68"/>
      <c r="F38" s="614"/>
      <c r="G38" s="408">
        <v>4</v>
      </c>
      <c r="H38" s="612">
        <f t="shared" si="3"/>
        <v>120</v>
      </c>
      <c r="I38" s="615">
        <v>60</v>
      </c>
      <c r="J38" s="69">
        <v>15</v>
      </c>
      <c r="K38" s="70">
        <v>45</v>
      </c>
      <c r="L38" s="70"/>
      <c r="M38" s="719">
        <f>H38-I38</f>
        <v>60</v>
      </c>
      <c r="N38" s="130">
        <v>4</v>
      </c>
      <c r="O38" s="67"/>
      <c r="P38" s="548"/>
      <c r="Q38" s="71"/>
      <c r="R38" s="63"/>
      <c r="S38" s="63"/>
      <c r="T38" s="883"/>
      <c r="U38" s="884"/>
      <c r="V38" s="884"/>
      <c r="W38" s="885"/>
      <c r="AM38" s="329" t="s">
        <v>147</v>
      </c>
      <c r="AN38" s="329">
        <f aca="true" t="shared" si="7" ref="AN38:AR39">IF(O33&lt;&gt;0,"так","")</f>
      </c>
      <c r="AO38" s="329">
        <f t="shared" si="7"/>
      </c>
      <c r="AP38" s="329">
        <f t="shared" si="7"/>
      </c>
      <c r="AQ38" s="329">
        <f t="shared" si="7"/>
      </c>
      <c r="AR38" s="329">
        <f t="shared" si="7"/>
      </c>
      <c r="AT38" s="329"/>
      <c r="AU38" s="329"/>
      <c r="AV38" s="329"/>
      <c r="AW38" s="329"/>
      <c r="AX38" s="329"/>
      <c r="AY38" s="329"/>
    </row>
    <row r="39" spans="1:51" s="266" customFormat="1" ht="18.75" customHeight="1">
      <c r="A39" s="685" t="s">
        <v>163</v>
      </c>
      <c r="B39" s="774" t="s">
        <v>109</v>
      </c>
      <c r="C39" s="120"/>
      <c r="D39" s="52"/>
      <c r="E39" s="52"/>
      <c r="F39" s="475"/>
      <c r="G39" s="500">
        <v>6</v>
      </c>
      <c r="H39" s="616">
        <f t="shared" si="3"/>
        <v>180</v>
      </c>
      <c r="I39" s="429"/>
      <c r="J39" s="72"/>
      <c r="K39" s="73"/>
      <c r="L39" s="73"/>
      <c r="M39" s="533"/>
      <c r="N39" s="120"/>
      <c r="O39" s="118"/>
      <c r="P39" s="534"/>
      <c r="Q39" s="148"/>
      <c r="R39" s="149"/>
      <c r="S39" s="152"/>
      <c r="T39" s="286"/>
      <c r="U39" s="285"/>
      <c r="V39" s="287"/>
      <c r="W39" s="288"/>
      <c r="AM39" s="326">
        <f>IF(N34&lt;&gt;0,"так","")</f>
      </c>
      <c r="AN39" s="326">
        <f t="shared" si="7"/>
      </c>
      <c r="AO39" s="326">
        <f t="shared" si="7"/>
      </c>
      <c r="AP39" s="326">
        <f t="shared" si="7"/>
      </c>
      <c r="AQ39" s="326">
        <f t="shared" si="7"/>
      </c>
      <c r="AR39" s="326">
        <f t="shared" si="7"/>
      </c>
      <c r="AT39" s="326"/>
      <c r="AU39" s="326"/>
      <c r="AV39" s="326"/>
      <c r="AW39" s="326"/>
      <c r="AX39" s="326"/>
      <c r="AY39" s="326"/>
    </row>
    <row r="40" spans="1:51" s="307" customFormat="1" ht="19.5" customHeight="1">
      <c r="A40" s="685"/>
      <c r="B40" s="774" t="s">
        <v>186</v>
      </c>
      <c r="C40" s="120"/>
      <c r="D40" s="52"/>
      <c r="E40" s="52"/>
      <c r="F40" s="475"/>
      <c r="G40" s="500">
        <v>5</v>
      </c>
      <c r="H40" s="616">
        <f t="shared" si="3"/>
        <v>150</v>
      </c>
      <c r="I40" s="429"/>
      <c r="J40" s="72"/>
      <c r="K40" s="73"/>
      <c r="L40" s="73"/>
      <c r="M40" s="533"/>
      <c r="N40" s="120"/>
      <c r="O40" s="118"/>
      <c r="P40" s="534"/>
      <c r="Q40" s="151"/>
      <c r="R40" s="152"/>
      <c r="S40" s="152"/>
      <c r="T40" s="302"/>
      <c r="U40" s="303"/>
      <c r="V40" s="304"/>
      <c r="W40" s="302"/>
      <c r="X40" s="303"/>
      <c r="Y40" s="304"/>
      <c r="AM40" s="326" t="s">
        <v>147</v>
      </c>
      <c r="AN40" s="326">
        <f aca="true" t="shared" si="8" ref="AN40:AR43">IF(O36&lt;&gt;0,"так","")</f>
      </c>
      <c r="AO40" s="326">
        <f t="shared" si="8"/>
      </c>
      <c r="AP40" s="326">
        <f t="shared" si="8"/>
      </c>
      <c r="AQ40" s="326">
        <f t="shared" si="8"/>
      </c>
      <c r="AR40" s="326">
        <f t="shared" si="8"/>
      </c>
      <c r="AS40" s="266"/>
      <c r="AT40" s="326"/>
      <c r="AU40" s="326"/>
      <c r="AV40" s="326"/>
      <c r="AW40" s="326"/>
      <c r="AX40" s="326"/>
      <c r="AY40" s="326"/>
    </row>
    <row r="41" spans="1:51" s="342" customFormat="1" ht="19.5" customHeight="1">
      <c r="A41" s="685"/>
      <c r="B41" s="775" t="s">
        <v>66</v>
      </c>
      <c r="C41" s="120" t="s">
        <v>134</v>
      </c>
      <c r="D41" s="52"/>
      <c r="E41" s="52"/>
      <c r="F41" s="475"/>
      <c r="G41" s="409">
        <v>1</v>
      </c>
      <c r="H41" s="617">
        <f t="shared" si="3"/>
        <v>30</v>
      </c>
      <c r="I41" s="430">
        <v>18</v>
      </c>
      <c r="J41" s="69">
        <v>9</v>
      </c>
      <c r="K41" s="70">
        <v>9</v>
      </c>
      <c r="L41" s="70"/>
      <c r="M41" s="535">
        <f>H41-I41</f>
        <v>12</v>
      </c>
      <c r="N41" s="113"/>
      <c r="O41" s="56"/>
      <c r="P41" s="162"/>
      <c r="Q41" s="163"/>
      <c r="R41" s="164">
        <v>2</v>
      </c>
      <c r="S41" s="354"/>
      <c r="T41" s="716"/>
      <c r="U41" s="717"/>
      <c r="V41" s="718"/>
      <c r="W41" s="716"/>
      <c r="X41" s="717"/>
      <c r="Y41" s="718"/>
      <c r="AM41" s="331">
        <f>IF(N37&lt;&gt;0,"так","")</f>
      </c>
      <c r="AN41" s="331">
        <f t="shared" si="8"/>
      </c>
      <c r="AO41" s="331">
        <f t="shared" si="8"/>
      </c>
      <c r="AP41" s="331">
        <f t="shared" si="8"/>
      </c>
      <c r="AQ41" s="331">
        <f t="shared" si="8"/>
      </c>
      <c r="AR41" s="331">
        <f t="shared" si="8"/>
      </c>
      <c r="AS41" s="27"/>
      <c r="AT41" s="331"/>
      <c r="AU41" s="331"/>
      <c r="AV41" s="331"/>
      <c r="AW41" s="331"/>
      <c r="AX41" s="331"/>
      <c r="AY41" s="331"/>
    </row>
    <row r="42" spans="1:51" s="894" customFormat="1" ht="16.5" customHeight="1">
      <c r="A42" s="688" t="s">
        <v>164</v>
      </c>
      <c r="B42" s="776" t="s">
        <v>87</v>
      </c>
      <c r="C42" s="618"/>
      <c r="D42" s="88"/>
      <c r="E42" s="88"/>
      <c r="F42" s="619"/>
      <c r="G42" s="502">
        <f>G43+G44</f>
        <v>3</v>
      </c>
      <c r="H42" s="620">
        <f t="shared" si="3"/>
        <v>90</v>
      </c>
      <c r="I42" s="122"/>
      <c r="J42" s="65"/>
      <c r="K42" s="64"/>
      <c r="L42" s="64"/>
      <c r="M42" s="533"/>
      <c r="N42" s="618"/>
      <c r="O42" s="88"/>
      <c r="P42" s="139"/>
      <c r="Q42" s="143"/>
      <c r="R42" s="91"/>
      <c r="S42" s="91"/>
      <c r="T42" s="875"/>
      <c r="U42" s="874"/>
      <c r="V42" s="892"/>
      <c r="W42" s="875"/>
      <c r="X42" s="874"/>
      <c r="Y42" s="892"/>
      <c r="AM42" s="896" t="str">
        <f>IF(N38&lt;&gt;0,"так","")</f>
        <v>так</v>
      </c>
      <c r="AN42" s="896">
        <f t="shared" si="8"/>
      </c>
      <c r="AO42" s="896">
        <f t="shared" si="8"/>
      </c>
      <c r="AP42" s="896">
        <f t="shared" si="8"/>
      </c>
      <c r="AQ42" s="896">
        <f t="shared" si="8"/>
      </c>
      <c r="AR42" s="896">
        <f t="shared" si="8"/>
      </c>
      <c r="AT42" s="896"/>
      <c r="AU42" s="896"/>
      <c r="AV42" s="896"/>
      <c r="AW42" s="896"/>
      <c r="AX42" s="896"/>
      <c r="AY42" s="896"/>
    </row>
    <row r="43" spans="1:51" s="906" customFormat="1" ht="19.5" customHeight="1">
      <c r="A43" s="689"/>
      <c r="B43" s="773" t="s">
        <v>186</v>
      </c>
      <c r="C43" s="87"/>
      <c r="D43" s="92"/>
      <c r="E43" s="92"/>
      <c r="F43" s="621"/>
      <c r="G43" s="500">
        <v>0.5</v>
      </c>
      <c r="H43" s="620">
        <f t="shared" si="3"/>
        <v>15</v>
      </c>
      <c r="I43" s="429"/>
      <c r="J43" s="72"/>
      <c r="K43" s="73"/>
      <c r="L43" s="73"/>
      <c r="M43" s="533"/>
      <c r="N43" s="87"/>
      <c r="O43" s="92"/>
      <c r="P43" s="139"/>
      <c r="Q43" s="94"/>
      <c r="R43" s="93"/>
      <c r="S43" s="93"/>
      <c r="T43" s="903"/>
      <c r="U43" s="904"/>
      <c r="V43" s="905"/>
      <c r="W43" s="903"/>
      <c r="X43" s="904"/>
      <c r="Y43" s="905"/>
      <c r="AM43" s="907">
        <f>IF(N39&lt;&gt;0,"так","")</f>
      </c>
      <c r="AN43" s="907">
        <f t="shared" si="8"/>
      </c>
      <c r="AO43" s="907">
        <f t="shared" si="8"/>
      </c>
      <c r="AP43" s="907">
        <f t="shared" si="8"/>
      </c>
      <c r="AQ43" s="907">
        <f t="shared" si="8"/>
      </c>
      <c r="AR43" s="907">
        <f t="shared" si="8"/>
      </c>
      <c r="AT43" s="907"/>
      <c r="AU43" s="907"/>
      <c r="AV43" s="907"/>
      <c r="AW43" s="907"/>
      <c r="AX43" s="907"/>
      <c r="AY43" s="907"/>
    </row>
    <row r="44" spans="1:51" s="906" customFormat="1" ht="20.25" customHeight="1">
      <c r="A44" s="689"/>
      <c r="B44" s="917" t="s">
        <v>66</v>
      </c>
      <c r="C44" s="87"/>
      <c r="D44" s="92" t="s">
        <v>133</v>
      </c>
      <c r="E44" s="92"/>
      <c r="F44" s="621"/>
      <c r="G44" s="409">
        <v>2.5</v>
      </c>
      <c r="H44" s="622">
        <f t="shared" si="3"/>
        <v>75</v>
      </c>
      <c r="I44" s="430">
        <v>18</v>
      </c>
      <c r="J44" s="69">
        <v>9</v>
      </c>
      <c r="K44" s="70"/>
      <c r="L44" s="70">
        <v>9</v>
      </c>
      <c r="M44" s="535">
        <f>H44-I44</f>
        <v>57</v>
      </c>
      <c r="N44" s="647"/>
      <c r="O44" s="53"/>
      <c r="P44" s="142">
        <v>2</v>
      </c>
      <c r="Q44" s="690"/>
      <c r="R44" s="95"/>
      <c r="S44" s="691"/>
      <c r="T44" s="908"/>
      <c r="U44" s="908"/>
      <c r="V44" s="908"/>
      <c r="W44" s="908"/>
      <c r="X44" s="908"/>
      <c r="Y44" s="908"/>
      <c r="AM44" s="907" t="e">
        <f>IF(#REF!&lt;&gt;0,"так","")</f>
        <v>#REF!</v>
      </c>
      <c r="AN44" s="907" t="e">
        <f>IF(#REF!&lt;&gt;0,"так","")</f>
        <v>#REF!</v>
      </c>
      <c r="AO44" s="907" t="e">
        <f>IF(#REF!&lt;&gt;0,"так","")</f>
        <v>#REF!</v>
      </c>
      <c r="AP44" s="907" t="e">
        <f>IF(#REF!&lt;&gt;0,"так","")</f>
        <v>#REF!</v>
      </c>
      <c r="AQ44" s="907" t="e">
        <f>IF(#REF!&lt;&gt;0,"так","")</f>
        <v>#REF!</v>
      </c>
      <c r="AR44" s="907" t="e">
        <f>IF(#REF!&lt;&gt;0,"так","")</f>
        <v>#REF!</v>
      </c>
      <c r="AT44" s="907"/>
      <c r="AU44" s="907"/>
      <c r="AV44" s="907"/>
      <c r="AW44" s="907"/>
      <c r="AX44" s="907"/>
      <c r="AY44" s="907"/>
    </row>
    <row r="45" spans="1:51" s="906" customFormat="1" ht="19.5" customHeight="1">
      <c r="A45" s="685" t="s">
        <v>165</v>
      </c>
      <c r="B45" s="773" t="s">
        <v>78</v>
      </c>
      <c r="C45" s="413" t="s">
        <v>133</v>
      </c>
      <c r="D45" s="74"/>
      <c r="E45" s="74"/>
      <c r="F45" s="623"/>
      <c r="G45" s="500">
        <v>5</v>
      </c>
      <c r="H45" s="616">
        <f t="shared" si="3"/>
        <v>150</v>
      </c>
      <c r="I45" s="429">
        <v>63</v>
      </c>
      <c r="J45" s="72">
        <v>36</v>
      </c>
      <c r="K45" s="73"/>
      <c r="L45" s="73">
        <v>27</v>
      </c>
      <c r="M45" s="533">
        <f>H45-I45</f>
        <v>87</v>
      </c>
      <c r="N45" s="71"/>
      <c r="O45" s="336"/>
      <c r="P45" s="244">
        <v>7</v>
      </c>
      <c r="Q45" s="151"/>
      <c r="R45" s="152"/>
      <c r="S45" s="152"/>
      <c r="T45" s="903"/>
      <c r="U45" s="904"/>
      <c r="V45" s="905"/>
      <c r="W45" s="903"/>
      <c r="X45" s="904"/>
      <c r="Y45" s="905"/>
      <c r="AM45" s="907">
        <f aca="true" t="shared" si="9" ref="AM45:AR59">IF(N40&lt;&gt;0,"так","")</f>
      </c>
      <c r="AN45" s="907">
        <f t="shared" si="9"/>
      </c>
      <c r="AO45" s="907">
        <f t="shared" si="9"/>
      </c>
      <c r="AP45" s="907">
        <f t="shared" si="9"/>
      </c>
      <c r="AQ45" s="907">
        <f t="shared" si="9"/>
      </c>
      <c r="AR45" s="907">
        <f t="shared" si="9"/>
      </c>
      <c r="AT45" s="907"/>
      <c r="AU45" s="907"/>
      <c r="AV45" s="907"/>
      <c r="AW45" s="907"/>
      <c r="AX45" s="907"/>
      <c r="AY45" s="907"/>
    </row>
    <row r="46" spans="1:51" s="323" customFormat="1" ht="21" customHeight="1">
      <c r="A46" s="685" t="s">
        <v>166</v>
      </c>
      <c r="B46" s="773" t="s">
        <v>68</v>
      </c>
      <c r="C46" s="413"/>
      <c r="D46" s="74" t="s">
        <v>132</v>
      </c>
      <c r="E46" s="74"/>
      <c r="F46" s="608"/>
      <c r="G46" s="503">
        <v>4</v>
      </c>
      <c r="H46" s="612">
        <f t="shared" si="3"/>
        <v>120</v>
      </c>
      <c r="I46" s="245">
        <f>J46+K46+L46</f>
        <v>30</v>
      </c>
      <c r="J46" s="164">
        <v>10</v>
      </c>
      <c r="K46" s="164">
        <v>20</v>
      </c>
      <c r="L46" s="692"/>
      <c r="M46" s="693">
        <f>H46-I46</f>
        <v>90</v>
      </c>
      <c r="N46" s="132"/>
      <c r="O46" s="50">
        <v>3</v>
      </c>
      <c r="P46" s="142"/>
      <c r="Q46" s="132"/>
      <c r="R46" s="50"/>
      <c r="S46" s="50"/>
      <c r="T46" s="898"/>
      <c r="U46" s="899"/>
      <c r="V46" s="900"/>
      <c r="W46" s="898"/>
      <c r="X46" s="899"/>
      <c r="Y46" s="900"/>
      <c r="AM46" s="329">
        <f t="shared" si="9"/>
      </c>
      <c r="AN46" s="329">
        <f t="shared" si="9"/>
      </c>
      <c r="AO46" s="329">
        <f t="shared" si="9"/>
      </c>
      <c r="AP46" s="329">
        <f t="shared" si="9"/>
      </c>
      <c r="AQ46" s="329" t="str">
        <f t="shared" si="9"/>
        <v>так</v>
      </c>
      <c r="AR46" s="329">
        <f t="shared" si="9"/>
      </c>
      <c r="AT46" s="329"/>
      <c r="AU46" s="329"/>
      <c r="AV46" s="329"/>
      <c r="AW46" s="329"/>
      <c r="AX46" s="329"/>
      <c r="AY46" s="329"/>
    </row>
    <row r="47" spans="1:51" s="266" customFormat="1" ht="15.75">
      <c r="A47" s="682" t="s">
        <v>167</v>
      </c>
      <c r="B47" s="776" t="s">
        <v>69</v>
      </c>
      <c r="C47" s="605"/>
      <c r="D47" s="68"/>
      <c r="E47" s="68"/>
      <c r="F47" s="606"/>
      <c r="G47" s="501">
        <v>8</v>
      </c>
      <c r="H47" s="607">
        <f t="shared" si="3"/>
        <v>240</v>
      </c>
      <c r="I47" s="167"/>
      <c r="J47" s="65"/>
      <c r="K47" s="64"/>
      <c r="L47" s="694"/>
      <c r="M47" s="533"/>
      <c r="N47" s="71"/>
      <c r="O47" s="63"/>
      <c r="P47" s="139"/>
      <c r="Q47" s="71"/>
      <c r="R47" s="63"/>
      <c r="S47" s="63"/>
      <c r="T47" s="290"/>
      <c r="U47" s="290"/>
      <c r="V47" s="290"/>
      <c r="W47" s="290"/>
      <c r="X47" s="290"/>
      <c r="Y47" s="290"/>
      <c r="AM47" s="326">
        <f t="shared" si="9"/>
      </c>
      <c r="AN47" s="326">
        <f t="shared" si="9"/>
      </c>
      <c r="AO47" s="326" t="s">
        <v>147</v>
      </c>
      <c r="AP47" s="326">
        <f t="shared" si="9"/>
      </c>
      <c r="AQ47" s="326">
        <f t="shared" si="9"/>
      </c>
      <c r="AR47" s="326">
        <f t="shared" si="9"/>
      </c>
      <c r="AT47" s="326"/>
      <c r="AU47" s="326"/>
      <c r="AV47" s="326"/>
      <c r="AW47" s="326"/>
      <c r="AX47" s="326"/>
      <c r="AY47" s="326"/>
    </row>
    <row r="48" spans="1:51" s="266" customFormat="1" ht="15.75">
      <c r="A48" s="685"/>
      <c r="B48" s="773" t="s">
        <v>186</v>
      </c>
      <c r="C48" s="414"/>
      <c r="D48" s="74"/>
      <c r="E48" s="74"/>
      <c r="F48" s="608"/>
      <c r="G48" s="499">
        <v>4.5</v>
      </c>
      <c r="H48" s="607">
        <f t="shared" si="3"/>
        <v>135</v>
      </c>
      <c r="I48" s="120"/>
      <c r="J48" s="72"/>
      <c r="K48" s="73"/>
      <c r="L48" s="77"/>
      <c r="M48" s="533"/>
      <c r="N48" s="71"/>
      <c r="O48" s="63"/>
      <c r="P48" s="139"/>
      <c r="Q48" s="71"/>
      <c r="R48" s="63"/>
      <c r="S48" s="63"/>
      <c r="T48" s="290"/>
      <c r="U48" s="290"/>
      <c r="V48" s="290"/>
      <c r="W48" s="290"/>
      <c r="X48" s="290"/>
      <c r="Y48" s="290"/>
      <c r="AM48" s="326">
        <f t="shared" si="9"/>
      </c>
      <c r="AN48" s="326">
        <f t="shared" si="9"/>
      </c>
      <c r="AO48" s="326">
        <f t="shared" si="9"/>
      </c>
      <c r="AP48" s="326">
        <f t="shared" si="9"/>
      </c>
      <c r="AQ48" s="326">
        <f t="shared" si="9"/>
      </c>
      <c r="AR48" s="326">
        <f t="shared" si="9"/>
      </c>
      <c r="AT48" s="326"/>
      <c r="AU48" s="326"/>
      <c r="AV48" s="326"/>
      <c r="AW48" s="326"/>
      <c r="AX48" s="326"/>
      <c r="AY48" s="326"/>
    </row>
    <row r="49" spans="1:51" s="27" customFormat="1" ht="15.75">
      <c r="A49" s="685"/>
      <c r="B49" s="916" t="s">
        <v>66</v>
      </c>
      <c r="C49" s="414" t="s">
        <v>132</v>
      </c>
      <c r="D49" s="74"/>
      <c r="E49" s="74"/>
      <c r="F49" s="608"/>
      <c r="G49" s="408">
        <v>3.5</v>
      </c>
      <c r="H49" s="612">
        <f t="shared" si="3"/>
        <v>105</v>
      </c>
      <c r="I49" s="131">
        <f>J49+K49+L49</f>
        <v>45</v>
      </c>
      <c r="J49" s="69">
        <v>27</v>
      </c>
      <c r="K49" s="70"/>
      <c r="L49" s="695">
        <v>18</v>
      </c>
      <c r="M49" s="535">
        <f>H49-I49</f>
        <v>60</v>
      </c>
      <c r="N49" s="132"/>
      <c r="O49" s="50">
        <v>5</v>
      </c>
      <c r="P49" s="142"/>
      <c r="Q49" s="132"/>
      <c r="R49" s="50"/>
      <c r="S49" s="50"/>
      <c r="T49" s="24"/>
      <c r="U49" s="24"/>
      <c r="V49" s="24"/>
      <c r="W49" s="24"/>
      <c r="X49" s="24"/>
      <c r="Y49" s="24"/>
      <c r="AM49" s="331">
        <f t="shared" si="9"/>
      </c>
      <c r="AN49" s="331">
        <f t="shared" si="9"/>
      </c>
      <c r="AO49" s="331" t="str">
        <f t="shared" si="9"/>
        <v>так</v>
      </c>
      <c r="AP49" s="331">
        <f t="shared" si="9"/>
      </c>
      <c r="AQ49" s="331">
        <f t="shared" si="9"/>
      </c>
      <c r="AR49" s="331">
        <f t="shared" si="9"/>
      </c>
      <c r="AT49" s="331"/>
      <c r="AU49" s="331"/>
      <c r="AV49" s="331"/>
      <c r="AW49" s="331"/>
      <c r="AX49" s="331"/>
      <c r="AY49" s="331"/>
    </row>
    <row r="50" spans="1:51" s="27" customFormat="1" ht="19.5" customHeight="1">
      <c r="A50" s="685" t="s">
        <v>168</v>
      </c>
      <c r="B50" s="918" t="s">
        <v>108</v>
      </c>
      <c r="C50" s="414"/>
      <c r="D50" s="74"/>
      <c r="E50" s="74"/>
      <c r="F50" s="608"/>
      <c r="G50" s="499">
        <v>4</v>
      </c>
      <c r="H50" s="607">
        <f t="shared" si="3"/>
        <v>120</v>
      </c>
      <c r="I50" s="120"/>
      <c r="J50" s="72"/>
      <c r="K50" s="73"/>
      <c r="L50" s="73"/>
      <c r="M50" s="533"/>
      <c r="N50" s="124"/>
      <c r="O50" s="63"/>
      <c r="P50" s="139"/>
      <c r="Q50" s="71"/>
      <c r="R50" s="63"/>
      <c r="S50" s="63"/>
      <c r="T50" s="120"/>
      <c r="U50" s="52"/>
      <c r="V50" s="150"/>
      <c r="W50" s="120"/>
      <c r="X50" s="52"/>
      <c r="Y50" s="150"/>
      <c r="AM50" s="331">
        <f t="shared" si="9"/>
      </c>
      <c r="AN50" s="331">
        <f t="shared" si="9"/>
      </c>
      <c r="AO50" s="331" t="str">
        <f t="shared" si="9"/>
        <v>так</v>
      </c>
      <c r="AP50" s="331">
        <f t="shared" si="9"/>
      </c>
      <c r="AQ50" s="331">
        <f t="shared" si="9"/>
      </c>
      <c r="AR50" s="331">
        <f t="shared" si="9"/>
      </c>
      <c r="AT50" s="331"/>
      <c r="AU50" s="331"/>
      <c r="AV50" s="331"/>
      <c r="AW50" s="331"/>
      <c r="AX50" s="331"/>
      <c r="AY50" s="331"/>
    </row>
    <row r="51" spans="1:51" s="342" customFormat="1" ht="15.75">
      <c r="A51" s="685"/>
      <c r="B51" s="773" t="s">
        <v>186</v>
      </c>
      <c r="C51" s="414"/>
      <c r="D51" s="74"/>
      <c r="E51" s="74"/>
      <c r="F51" s="608"/>
      <c r="G51" s="499">
        <v>2</v>
      </c>
      <c r="H51" s="607">
        <f t="shared" si="3"/>
        <v>60</v>
      </c>
      <c r="I51" s="120"/>
      <c r="J51" s="72"/>
      <c r="K51" s="73"/>
      <c r="L51" s="73"/>
      <c r="M51" s="533"/>
      <c r="N51" s="124"/>
      <c r="O51" s="63"/>
      <c r="P51" s="139"/>
      <c r="Q51" s="71"/>
      <c r="R51" s="63"/>
      <c r="S51" s="63"/>
      <c r="T51" s="716"/>
      <c r="U51" s="717"/>
      <c r="V51" s="718"/>
      <c r="W51" s="716"/>
      <c r="X51" s="717"/>
      <c r="Y51" s="718"/>
      <c r="AM51" s="331">
        <f t="shared" si="9"/>
      </c>
      <c r="AN51" s="331" t="str">
        <f t="shared" si="9"/>
        <v>так</v>
      </c>
      <c r="AO51" s="331">
        <f t="shared" si="9"/>
      </c>
      <c r="AP51" s="331">
        <f t="shared" si="9"/>
      </c>
      <c r="AQ51" s="331">
        <f t="shared" si="9"/>
      </c>
      <c r="AR51" s="331">
        <f t="shared" si="9"/>
      </c>
      <c r="AS51" s="27"/>
      <c r="AT51" s="331"/>
      <c r="AU51" s="331"/>
      <c r="AV51" s="331"/>
      <c r="AW51" s="331"/>
      <c r="AX51" s="331"/>
      <c r="AY51" s="331"/>
    </row>
    <row r="52" spans="1:51" s="27" customFormat="1" ht="18.75" customHeight="1">
      <c r="A52" s="685"/>
      <c r="B52" s="481" t="s">
        <v>66</v>
      </c>
      <c r="C52" s="413"/>
      <c r="D52" s="74" t="s">
        <v>132</v>
      </c>
      <c r="E52" s="74"/>
      <c r="F52" s="608"/>
      <c r="G52" s="408">
        <v>2</v>
      </c>
      <c r="H52" s="612">
        <f t="shared" si="3"/>
        <v>60</v>
      </c>
      <c r="I52" s="113">
        <f>SUM(J52:L52)</f>
        <v>36</v>
      </c>
      <c r="J52" s="69">
        <v>18</v>
      </c>
      <c r="K52" s="70"/>
      <c r="L52" s="70">
        <v>18</v>
      </c>
      <c r="M52" s="535">
        <f>H52-I52</f>
        <v>24</v>
      </c>
      <c r="N52" s="131"/>
      <c r="O52" s="50">
        <v>4</v>
      </c>
      <c r="P52" s="139"/>
      <c r="Q52" s="71"/>
      <c r="R52" s="63"/>
      <c r="S52" s="63"/>
      <c r="T52" s="123"/>
      <c r="U52" s="67"/>
      <c r="V52" s="66"/>
      <c r="W52" s="123">
        <v>4</v>
      </c>
      <c r="X52" s="67"/>
      <c r="Y52" s="66"/>
      <c r="AM52" s="331">
        <f t="shared" si="9"/>
      </c>
      <c r="AN52" s="331" t="s">
        <v>147</v>
      </c>
      <c r="AO52" s="331">
        <f t="shared" si="9"/>
      </c>
      <c r="AP52" s="331">
        <f t="shared" si="9"/>
      </c>
      <c r="AQ52" s="331">
        <f t="shared" si="9"/>
      </c>
      <c r="AR52" s="331">
        <f t="shared" si="9"/>
      </c>
      <c r="AT52" s="331"/>
      <c r="AU52" s="331"/>
      <c r="AV52" s="331"/>
      <c r="AW52" s="331"/>
      <c r="AX52" s="331"/>
      <c r="AY52" s="331"/>
    </row>
    <row r="53" spans="1:51" s="894" customFormat="1" ht="16.5" customHeight="1">
      <c r="A53" s="685" t="s">
        <v>169</v>
      </c>
      <c r="B53" s="918" t="s">
        <v>70</v>
      </c>
      <c r="C53" s="414"/>
      <c r="D53" s="74"/>
      <c r="E53" s="74"/>
      <c r="F53" s="608"/>
      <c r="G53" s="624">
        <v>11</v>
      </c>
      <c r="H53" s="607">
        <f t="shared" si="3"/>
        <v>330</v>
      </c>
      <c r="I53" s="120"/>
      <c r="J53" s="72"/>
      <c r="K53" s="73"/>
      <c r="L53" s="77"/>
      <c r="M53" s="533"/>
      <c r="N53" s="71"/>
      <c r="O53" s="63"/>
      <c r="P53" s="139"/>
      <c r="Q53" s="71"/>
      <c r="R53" s="63"/>
      <c r="S53" s="63"/>
      <c r="T53" s="875"/>
      <c r="U53" s="874"/>
      <c r="V53" s="892"/>
      <c r="W53" s="875"/>
      <c r="X53" s="874"/>
      <c r="Y53" s="892"/>
      <c r="AM53" s="896">
        <f t="shared" si="9"/>
      </c>
      <c r="AN53" s="896">
        <f>IF(O48&lt;&gt;0,"так","")</f>
      </c>
      <c r="AO53" s="896">
        <f t="shared" si="9"/>
      </c>
      <c r="AP53" s="896">
        <f t="shared" si="9"/>
      </c>
      <c r="AQ53" s="896">
        <f t="shared" si="9"/>
      </c>
      <c r="AR53" s="896">
        <f t="shared" si="9"/>
      </c>
      <c r="AT53" s="896"/>
      <c r="AU53" s="896"/>
      <c r="AV53" s="896"/>
      <c r="AW53" s="896"/>
      <c r="AX53" s="896"/>
      <c r="AY53" s="896"/>
    </row>
    <row r="54" spans="1:51" s="323" customFormat="1" ht="17.25" customHeight="1">
      <c r="A54" s="685"/>
      <c r="B54" s="773" t="s">
        <v>186</v>
      </c>
      <c r="C54" s="414"/>
      <c r="D54" s="74"/>
      <c r="E54" s="74"/>
      <c r="F54" s="608"/>
      <c r="G54" s="501">
        <v>6</v>
      </c>
      <c r="H54" s="607">
        <f t="shared" si="3"/>
        <v>180</v>
      </c>
      <c r="I54" s="120"/>
      <c r="J54" s="72"/>
      <c r="K54" s="73"/>
      <c r="L54" s="73"/>
      <c r="M54" s="684"/>
      <c r="N54" s="123"/>
      <c r="O54" s="67"/>
      <c r="P54" s="66"/>
      <c r="Q54" s="123"/>
      <c r="R54" s="67"/>
      <c r="S54" s="67"/>
      <c r="T54" s="889"/>
      <c r="U54" s="890"/>
      <c r="V54" s="891"/>
      <c r="W54" s="889"/>
      <c r="X54" s="890"/>
      <c r="Y54" s="891"/>
      <c r="AM54" s="329">
        <f t="shared" si="9"/>
      </c>
      <c r="AN54" s="329" t="str">
        <f>IF(O49&lt;&gt;0,"так","")</f>
        <v>так</v>
      </c>
      <c r="AO54" s="329">
        <f t="shared" si="9"/>
      </c>
      <c r="AP54" s="329">
        <f t="shared" si="9"/>
      </c>
      <c r="AQ54" s="329">
        <f t="shared" si="9"/>
      </c>
      <c r="AR54" s="329">
        <f t="shared" si="9"/>
      </c>
      <c r="AT54" s="329"/>
      <c r="AU54" s="329"/>
      <c r="AV54" s="329"/>
      <c r="AW54" s="329"/>
      <c r="AX54" s="329"/>
      <c r="AY54" s="329"/>
    </row>
    <row r="55" spans="1:51" s="323" customFormat="1" ht="16.5" thickBot="1">
      <c r="A55" s="696"/>
      <c r="B55" s="920" t="s">
        <v>66</v>
      </c>
      <c r="C55" s="625" t="s">
        <v>67</v>
      </c>
      <c r="D55" s="369"/>
      <c r="E55" s="626"/>
      <c r="F55" s="627"/>
      <c r="G55" s="410">
        <v>5</v>
      </c>
      <c r="H55" s="628">
        <f t="shared" si="3"/>
        <v>150</v>
      </c>
      <c r="I55" s="249">
        <v>75</v>
      </c>
      <c r="J55" s="233">
        <v>45</v>
      </c>
      <c r="K55" s="233">
        <v>15</v>
      </c>
      <c r="L55" s="233">
        <v>15</v>
      </c>
      <c r="M55" s="697">
        <f>H55-I55</f>
        <v>75</v>
      </c>
      <c r="N55" s="550">
        <v>5</v>
      </c>
      <c r="O55" s="551"/>
      <c r="P55" s="543"/>
      <c r="Q55" s="550"/>
      <c r="R55" s="551"/>
      <c r="S55" s="551"/>
      <c r="T55" s="883"/>
      <c r="U55" s="884"/>
      <c r="V55" s="884"/>
      <c r="W55" s="885"/>
      <c r="AM55" s="329">
        <f t="shared" si="9"/>
      </c>
      <c r="AN55" s="329" t="s">
        <v>147</v>
      </c>
      <c r="AO55" s="329">
        <f t="shared" si="9"/>
      </c>
      <c r="AP55" s="329">
        <f t="shared" si="9"/>
      </c>
      <c r="AQ55" s="329">
        <f t="shared" si="9"/>
      </c>
      <c r="AR55" s="329">
        <f t="shared" si="9"/>
      </c>
      <c r="AT55" s="329"/>
      <c r="AU55" s="329"/>
      <c r="AV55" s="329"/>
      <c r="AW55" s="329"/>
      <c r="AX55" s="329"/>
      <c r="AY55" s="329"/>
    </row>
    <row r="56" spans="1:51" s="307" customFormat="1" ht="16.5" thickBot="1">
      <c r="A56" s="1081" t="s">
        <v>98</v>
      </c>
      <c r="B56" s="1082"/>
      <c r="C56" s="629"/>
      <c r="D56" s="629"/>
      <c r="E56" s="629"/>
      <c r="F56" s="225"/>
      <c r="G56" s="630">
        <f>G57+G58</f>
        <v>107</v>
      </c>
      <c r="H56" s="630">
        <f>G56*30</f>
        <v>3210</v>
      </c>
      <c r="I56" s="490"/>
      <c r="J56" s="490"/>
      <c r="K56" s="490"/>
      <c r="L56" s="490"/>
      <c r="M56" s="490"/>
      <c r="N56" s="698"/>
      <c r="O56" s="699"/>
      <c r="P56" s="699"/>
      <c r="Q56" s="699"/>
      <c r="R56" s="699"/>
      <c r="S56" s="700"/>
      <c r="T56" s="305"/>
      <c r="U56" s="306"/>
      <c r="V56" s="306"/>
      <c r="W56" s="308"/>
      <c r="AM56" s="326">
        <f t="shared" si="9"/>
      </c>
      <c r="AN56" s="326">
        <f>IF(O51&lt;&gt;0,"так","")</f>
      </c>
      <c r="AO56" s="326">
        <f t="shared" si="9"/>
      </c>
      <c r="AP56" s="326">
        <f t="shared" si="9"/>
      </c>
      <c r="AQ56" s="326">
        <f t="shared" si="9"/>
      </c>
      <c r="AR56" s="326">
        <f t="shared" si="9"/>
      </c>
      <c r="AS56" s="277"/>
      <c r="AT56" s="326"/>
      <c r="AU56" s="326"/>
      <c r="AV56" s="326"/>
      <c r="AW56" s="326"/>
      <c r="AX56" s="326"/>
      <c r="AY56" s="326"/>
    </row>
    <row r="57" spans="1:51" s="307" customFormat="1" ht="16.5" thickBot="1">
      <c r="A57" s="1083" t="s">
        <v>194</v>
      </c>
      <c r="B57" s="1084"/>
      <c r="C57" s="631"/>
      <c r="D57" s="631"/>
      <c r="E57" s="631"/>
      <c r="F57" s="632"/>
      <c r="G57" s="633">
        <f>G12+G15+G17+G19+G21+G23+G24+G26+G31+G34+G37+G40+G43+G48+G51+G54+G29+G32</f>
        <v>65</v>
      </c>
      <c r="H57" s="633">
        <f>G57*30</f>
        <v>1950</v>
      </c>
      <c r="I57" s="634"/>
      <c r="J57" s="27"/>
      <c r="K57" s="27"/>
      <c r="L57" s="633"/>
      <c r="M57" s="634"/>
      <c r="N57" s="701"/>
      <c r="O57" s="701"/>
      <c r="P57" s="701"/>
      <c r="Q57" s="701"/>
      <c r="R57" s="701"/>
      <c r="S57" s="701"/>
      <c r="T57" s="305"/>
      <c r="U57" s="306"/>
      <c r="V57" s="306"/>
      <c r="W57" s="308"/>
      <c r="AM57" s="326">
        <f t="shared" si="9"/>
      </c>
      <c r="AN57" s="326" t="str">
        <f t="shared" si="9"/>
        <v>так</v>
      </c>
      <c r="AO57" s="326">
        <f t="shared" si="9"/>
      </c>
      <c r="AP57" s="326">
        <f t="shared" si="9"/>
      </c>
      <c r="AQ57" s="326">
        <f t="shared" si="9"/>
      </c>
      <c r="AR57" s="326">
        <f t="shared" si="9"/>
      </c>
      <c r="AS57" s="277"/>
      <c r="AT57" s="326"/>
      <c r="AU57" s="326"/>
      <c r="AV57" s="326"/>
      <c r="AW57" s="326"/>
      <c r="AX57" s="326"/>
      <c r="AY57" s="326"/>
    </row>
    <row r="58" spans="1:51" s="266" customFormat="1" ht="24" customHeight="1" thickBot="1">
      <c r="A58" s="1085" t="s">
        <v>153</v>
      </c>
      <c r="B58" s="1085"/>
      <c r="C58" s="635"/>
      <c r="D58" s="635"/>
      <c r="E58" s="635"/>
      <c r="F58" s="636"/>
      <c r="G58" s="637">
        <f>G14+G18+G22+G27+G30+G35+G38+G41+G49+G52+G55+G44+G45+G46</f>
        <v>42</v>
      </c>
      <c r="H58" s="637">
        <f>G58*30</f>
        <v>1260</v>
      </c>
      <c r="I58" s="637">
        <f>I14+I18+I22+I27+I30+I35+I38+I41+I44+I45+I46+I52+I55</f>
        <v>506</v>
      </c>
      <c r="J58" s="633">
        <f>J18+J22+J27+J30+J35+J38+J41+J44+J45+J46+J49+J52+J55</f>
        <v>262</v>
      </c>
      <c r="K58" s="633">
        <f>K38+K41+K46+K55</f>
        <v>89</v>
      </c>
      <c r="L58" s="702">
        <f>L14+L27+L30+L35+L44+L45+L49+L52+L55</f>
        <v>200</v>
      </c>
      <c r="M58" s="637">
        <f>M14+M18+M22+M27+M30+M35+M38+M41+M44+M45+M47+M49+M52+M46+M55</f>
        <v>709</v>
      </c>
      <c r="N58" s="702">
        <f>N22+N27+N30+N35+N38+N55+2</f>
        <v>23</v>
      </c>
      <c r="O58" s="703">
        <f>O18+O46+O49+O52+2</f>
        <v>15</v>
      </c>
      <c r="P58" s="703">
        <f>P44+P45+2</f>
        <v>11</v>
      </c>
      <c r="Q58" s="703">
        <v>0</v>
      </c>
      <c r="R58" s="703">
        <f>R41</f>
        <v>2</v>
      </c>
      <c r="S58" s="703">
        <v>2</v>
      </c>
      <c r="T58" s="291"/>
      <c r="U58" s="291"/>
      <c r="V58" s="291"/>
      <c r="W58" s="291"/>
      <c r="X58" s="292"/>
      <c r="Y58" s="292"/>
      <c r="AM58" s="326" t="s">
        <v>147</v>
      </c>
      <c r="AN58" s="326">
        <f t="shared" si="9"/>
      </c>
      <c r="AO58" s="326">
        <f t="shared" si="9"/>
      </c>
      <c r="AP58" s="326">
        <f t="shared" si="9"/>
      </c>
      <c r="AQ58" s="326">
        <f t="shared" si="9"/>
      </c>
      <c r="AR58" s="326">
        <f t="shared" si="9"/>
      </c>
      <c r="AT58" s="326"/>
      <c r="AU58" s="326"/>
      <c r="AV58" s="326"/>
      <c r="AW58" s="326"/>
      <c r="AX58" s="326"/>
      <c r="AY58" s="326"/>
    </row>
    <row r="59" spans="1:51" s="266" customFormat="1" ht="18.75" customHeight="1" thickBot="1">
      <c r="A59" s="1086" t="s">
        <v>154</v>
      </c>
      <c r="B59" s="1087"/>
      <c r="C59" s="1087"/>
      <c r="D59" s="1087"/>
      <c r="E59" s="1087"/>
      <c r="F59" s="1087"/>
      <c r="G59" s="1087"/>
      <c r="H59" s="1087"/>
      <c r="I59" s="1087"/>
      <c r="J59" s="1087"/>
      <c r="K59" s="1087"/>
      <c r="L59" s="1087"/>
      <c r="M59" s="1087"/>
      <c r="N59" s="1087"/>
      <c r="O59" s="1087"/>
      <c r="P59" s="1087"/>
      <c r="Q59" s="1087"/>
      <c r="R59" s="1087"/>
      <c r="S59" s="1088"/>
      <c r="T59" s="291"/>
      <c r="U59" s="293"/>
      <c r="V59" s="293"/>
      <c r="W59" s="291"/>
      <c r="X59" s="292"/>
      <c r="Y59" s="292"/>
      <c r="AM59" s="326">
        <f t="shared" si="9"/>
      </c>
      <c r="AN59" s="326">
        <f t="shared" si="9"/>
      </c>
      <c r="AO59" s="326">
        <f t="shared" si="9"/>
      </c>
      <c r="AP59" s="326">
        <f t="shared" si="9"/>
      </c>
      <c r="AQ59" s="326">
        <f t="shared" si="9"/>
      </c>
      <c r="AR59" s="326">
        <f t="shared" si="9"/>
      </c>
      <c r="AT59" s="326"/>
      <c r="AU59" s="326"/>
      <c r="AV59" s="326"/>
      <c r="AW59" s="326"/>
      <c r="AX59" s="326"/>
      <c r="AY59" s="326"/>
    </row>
    <row r="60" spans="1:51" s="266" customFormat="1" ht="18.75" customHeight="1">
      <c r="A60" s="412" t="s">
        <v>67</v>
      </c>
      <c r="B60" s="464" t="s">
        <v>75</v>
      </c>
      <c r="C60" s="613"/>
      <c r="D60" s="68"/>
      <c r="E60" s="68"/>
      <c r="F60" s="723"/>
      <c r="G60" s="724">
        <f>G61+G62</f>
        <v>7</v>
      </c>
      <c r="H60" s="470">
        <f aca="true" t="shared" si="10" ref="H60:H81">G60*30</f>
        <v>210</v>
      </c>
      <c r="I60" s="122"/>
      <c r="J60" s="65"/>
      <c r="K60" s="64"/>
      <c r="L60" s="64"/>
      <c r="M60" s="166"/>
      <c r="N60" s="123"/>
      <c r="O60" s="211"/>
      <c r="P60" s="725"/>
      <c r="Q60" s="726"/>
      <c r="R60" s="727"/>
      <c r="S60" s="728"/>
      <c r="T60" s="291"/>
      <c r="U60" s="293"/>
      <c r="V60" s="293"/>
      <c r="W60" s="291"/>
      <c r="X60" s="292"/>
      <c r="Y60" s="292"/>
      <c r="AM60" s="326" t="str">
        <f aca="true" t="shared" si="11" ref="AM60:AR60">IF(N55&lt;&gt;0,"так","")</f>
        <v>так</v>
      </c>
      <c r="AN60" s="326">
        <f t="shared" si="11"/>
      </c>
      <c r="AO60" s="326">
        <f t="shared" si="11"/>
      </c>
      <c r="AP60" s="326">
        <f t="shared" si="11"/>
      </c>
      <c r="AQ60" s="326">
        <f t="shared" si="11"/>
      </c>
      <c r="AR60" s="326">
        <f t="shared" si="11"/>
      </c>
      <c r="AT60" s="326"/>
      <c r="AU60" s="326"/>
      <c r="AV60" s="326"/>
      <c r="AW60" s="326"/>
      <c r="AX60" s="326"/>
      <c r="AY60" s="326"/>
    </row>
    <row r="61" spans="1:51" s="266" customFormat="1" ht="18.75" customHeight="1">
      <c r="A61" s="411"/>
      <c r="B61" s="419" t="s">
        <v>186</v>
      </c>
      <c r="C61" s="413"/>
      <c r="D61" s="74"/>
      <c r="E61" s="74"/>
      <c r="F61" s="423"/>
      <c r="G61" s="427">
        <v>1</v>
      </c>
      <c r="H61" s="432">
        <f t="shared" si="10"/>
        <v>30</v>
      </c>
      <c r="I61" s="429"/>
      <c r="J61" s="72"/>
      <c r="K61" s="73"/>
      <c r="L61" s="73"/>
      <c r="M61" s="127"/>
      <c r="N61" s="71"/>
      <c r="O61" s="336"/>
      <c r="P61" s="337"/>
      <c r="Q61" s="151"/>
      <c r="R61" s="152"/>
      <c r="S61" s="338"/>
      <c r="T61" s="291"/>
      <c r="U61" s="293"/>
      <c r="V61" s="293"/>
      <c r="W61" s="291"/>
      <c r="X61" s="292"/>
      <c r="Y61" s="292"/>
      <c r="AM61" s="326"/>
      <c r="AN61" s="326"/>
      <c r="AO61" s="326"/>
      <c r="AP61" s="326">
        <f>IF(Q56&lt;&gt;0,"так","")</f>
      </c>
      <c r="AQ61" s="326"/>
      <c r="AR61" s="326">
        <f>IF(S56&lt;&gt;0,"так","")</f>
      </c>
      <c r="AT61" s="326"/>
      <c r="AU61" s="326"/>
      <c r="AV61" s="326"/>
      <c r="AW61" s="326"/>
      <c r="AX61" s="326"/>
      <c r="AY61" s="326"/>
    </row>
    <row r="62" spans="1:52" s="266" customFormat="1" ht="18.75" customHeight="1">
      <c r="A62" s="704"/>
      <c r="B62" s="420" t="s">
        <v>66</v>
      </c>
      <c r="C62" s="415"/>
      <c r="D62" s="639"/>
      <c r="E62" s="639"/>
      <c r="F62" s="426"/>
      <c r="G62" s="428">
        <v>6</v>
      </c>
      <c r="H62" s="434">
        <f t="shared" si="10"/>
        <v>180</v>
      </c>
      <c r="I62" s="430">
        <v>72</v>
      </c>
      <c r="J62" s="69">
        <v>36</v>
      </c>
      <c r="K62" s="70">
        <v>18</v>
      </c>
      <c r="L62" s="70">
        <v>18</v>
      </c>
      <c r="M62" s="126">
        <f>H62-I62</f>
        <v>108</v>
      </c>
      <c r="N62" s="132"/>
      <c r="O62" s="51"/>
      <c r="P62" s="353"/>
      <c r="Q62" s="163"/>
      <c r="R62" s="354"/>
      <c r="S62" s="705"/>
      <c r="T62" s="291"/>
      <c r="U62" s="293"/>
      <c r="V62" s="293"/>
      <c r="W62" s="291"/>
      <c r="X62" s="292"/>
      <c r="Y62" s="292"/>
      <c r="AM62" s="326">
        <f aca="true" t="shared" si="12" ref="AM62:AO64">IF(N57&lt;&gt;0,"так","")</f>
      </c>
      <c r="AN62" s="326">
        <f t="shared" si="12"/>
      </c>
      <c r="AO62" s="326">
        <f t="shared" si="12"/>
      </c>
      <c r="AP62" s="326">
        <f>IF(Q57&lt;&gt;0,"так","")</f>
      </c>
      <c r="AQ62" s="326">
        <f>IF(R57&lt;&gt;0,"так","")</f>
      </c>
      <c r="AR62" s="326">
        <f>IF(S57&lt;&gt;0,"так","")</f>
      </c>
      <c r="AS62" s="277"/>
      <c r="AT62" s="508"/>
      <c r="AU62" s="508"/>
      <c r="AV62" s="508"/>
      <c r="AW62" s="508"/>
      <c r="AX62" s="508"/>
      <c r="AY62" s="508"/>
      <c r="AZ62" s="277"/>
    </row>
    <row r="63" spans="1:51" s="323" customFormat="1" ht="18.75" customHeight="1">
      <c r="A63" s="411"/>
      <c r="B63" s="417" t="s">
        <v>66</v>
      </c>
      <c r="C63" s="413" t="s">
        <v>132</v>
      </c>
      <c r="D63" s="74"/>
      <c r="E63" s="74"/>
      <c r="F63" s="423"/>
      <c r="G63" s="427">
        <v>5</v>
      </c>
      <c r="H63" s="432">
        <f t="shared" si="10"/>
        <v>150</v>
      </c>
      <c r="I63" s="429">
        <v>54</v>
      </c>
      <c r="J63" s="72">
        <v>36</v>
      </c>
      <c r="K63" s="73">
        <v>18</v>
      </c>
      <c r="L63" s="73"/>
      <c r="M63" s="127">
        <f>H63-I63</f>
        <v>96</v>
      </c>
      <c r="N63" s="71"/>
      <c r="O63" s="336">
        <v>6</v>
      </c>
      <c r="P63" s="337"/>
      <c r="Q63" s="151"/>
      <c r="R63" s="152"/>
      <c r="S63" s="338"/>
      <c r="T63" s="901"/>
      <c r="U63" s="901"/>
      <c r="V63" s="901"/>
      <c r="W63" s="901"/>
      <c r="X63" s="902"/>
      <c r="Y63" s="902"/>
      <c r="AM63" s="329" t="str">
        <f t="shared" si="12"/>
        <v>так</v>
      </c>
      <c r="AN63" s="329" t="str">
        <f t="shared" si="12"/>
        <v>так</v>
      </c>
      <c r="AO63" s="329" t="str">
        <f t="shared" si="12"/>
        <v>так</v>
      </c>
      <c r="AP63" s="329">
        <f>IF(Q58&lt;&gt;0,"так","")</f>
      </c>
      <c r="AQ63" s="329" t="str">
        <f>IF(R58&lt;&gt;0,"так","")</f>
        <v>так</v>
      </c>
      <c r="AR63" s="329" t="str">
        <f>IF(S58&lt;&gt;0,"так","")</f>
        <v>так</v>
      </c>
      <c r="AS63" s="882"/>
      <c r="AT63" s="329"/>
      <c r="AU63" s="329"/>
      <c r="AV63" s="329"/>
      <c r="AW63" s="329"/>
      <c r="AX63" s="329"/>
      <c r="AY63" s="329"/>
    </row>
    <row r="64" spans="1:51" s="323" customFormat="1" ht="18" customHeight="1">
      <c r="A64" s="411"/>
      <c r="B64" s="418" t="s">
        <v>138</v>
      </c>
      <c r="C64" s="414"/>
      <c r="D64" s="73"/>
      <c r="E64" s="73"/>
      <c r="F64" s="423" t="s">
        <v>133</v>
      </c>
      <c r="G64" s="427">
        <v>1</v>
      </c>
      <c r="H64" s="432">
        <f t="shared" si="10"/>
        <v>30</v>
      </c>
      <c r="I64" s="429">
        <v>18</v>
      </c>
      <c r="J64" s="72"/>
      <c r="K64" s="73"/>
      <c r="L64" s="73">
        <v>18</v>
      </c>
      <c r="M64" s="127">
        <f>H64-I64</f>
        <v>12</v>
      </c>
      <c r="N64" s="71"/>
      <c r="O64" s="343"/>
      <c r="P64" s="160">
        <v>2</v>
      </c>
      <c r="Q64" s="161"/>
      <c r="R64" s="153"/>
      <c r="S64" s="74"/>
      <c r="T64" s="909"/>
      <c r="U64" s="909"/>
      <c r="V64" s="909"/>
      <c r="W64" s="909"/>
      <c r="X64" s="909"/>
      <c r="Y64" s="909"/>
      <c r="AM64" s="329">
        <f t="shared" si="12"/>
      </c>
      <c r="AN64" s="329">
        <f t="shared" si="12"/>
      </c>
      <c r="AO64" s="329">
        <f t="shared" si="12"/>
      </c>
      <c r="AP64" s="329">
        <f>IF(Q59&lt;&gt;0,"так","")</f>
      </c>
      <c r="AQ64" s="329">
        <f>IF(R59&lt;&gt;0,"так","")</f>
      </c>
      <c r="AR64" s="329">
        <f>IF(S59&lt;&gt;0,"так","")</f>
      </c>
      <c r="AS64" s="882"/>
      <c r="AT64" s="329"/>
      <c r="AU64" s="329"/>
      <c r="AV64" s="329"/>
      <c r="AW64" s="329"/>
      <c r="AX64" s="329"/>
      <c r="AY64" s="329"/>
    </row>
    <row r="65" spans="1:25" s="331" customFormat="1" ht="18" customHeight="1">
      <c r="A65" s="411" t="s">
        <v>58</v>
      </c>
      <c r="B65" s="463" t="s">
        <v>71</v>
      </c>
      <c r="C65" s="120"/>
      <c r="D65" s="57"/>
      <c r="E65" s="57"/>
      <c r="F65" s="467"/>
      <c r="G65" s="468">
        <v>6.5</v>
      </c>
      <c r="H65" s="432">
        <f aca="true" t="shared" si="13" ref="H65:H70">G65*30</f>
        <v>195</v>
      </c>
      <c r="I65" s="429"/>
      <c r="J65" s="72"/>
      <c r="K65" s="73"/>
      <c r="L65" s="73"/>
      <c r="M65" s="127"/>
      <c r="N65" s="120"/>
      <c r="O65" s="118"/>
      <c r="P65" s="147"/>
      <c r="Q65" s="151"/>
      <c r="R65" s="523"/>
      <c r="S65" s="518"/>
      <c r="T65" s="256"/>
      <c r="U65" s="256"/>
      <c r="V65" s="256"/>
      <c r="W65" s="256"/>
      <c r="X65" s="256"/>
      <c r="Y65" s="256"/>
    </row>
    <row r="66" spans="1:25" s="331" customFormat="1" ht="18" customHeight="1">
      <c r="A66" s="411"/>
      <c r="B66" s="463" t="s">
        <v>186</v>
      </c>
      <c r="C66" s="120"/>
      <c r="D66" s="57"/>
      <c r="E66" s="57"/>
      <c r="F66" s="467"/>
      <c r="G66" s="468">
        <v>0.5</v>
      </c>
      <c r="H66" s="432">
        <f t="shared" si="13"/>
        <v>15</v>
      </c>
      <c r="I66" s="429"/>
      <c r="J66" s="72"/>
      <c r="K66" s="73"/>
      <c r="L66" s="73"/>
      <c r="M66" s="127"/>
      <c r="N66" s="120"/>
      <c r="O66" s="118"/>
      <c r="P66" s="147"/>
      <c r="Q66" s="151"/>
      <c r="R66" s="523"/>
      <c r="S66" s="518"/>
      <c r="T66" s="256"/>
      <c r="U66" s="256"/>
      <c r="V66" s="256"/>
      <c r="W66" s="256"/>
      <c r="X66" s="256"/>
      <c r="Y66" s="256"/>
    </row>
    <row r="67" spans="1:25" s="331" customFormat="1" ht="18" customHeight="1">
      <c r="A67" s="411"/>
      <c r="B67" s="417" t="s">
        <v>80</v>
      </c>
      <c r="C67" s="413"/>
      <c r="D67" s="74"/>
      <c r="E67" s="74"/>
      <c r="F67" s="423"/>
      <c r="G67" s="469">
        <v>6</v>
      </c>
      <c r="H67" s="434">
        <f t="shared" si="13"/>
        <v>180</v>
      </c>
      <c r="I67" s="430">
        <f>J67+K67+L67</f>
        <v>108</v>
      </c>
      <c r="J67" s="69">
        <f>J68+J69+J70</f>
        <v>51</v>
      </c>
      <c r="K67" s="70">
        <f>K68+K69+K70</f>
        <v>33</v>
      </c>
      <c r="L67" s="70">
        <f>L68+L69+L70</f>
        <v>24</v>
      </c>
      <c r="M67" s="126">
        <f>H67-I67</f>
        <v>72</v>
      </c>
      <c r="N67" s="132"/>
      <c r="O67" s="51"/>
      <c r="P67" s="162"/>
      <c r="Q67" s="163"/>
      <c r="R67" s="523"/>
      <c r="S67" s="518"/>
      <c r="T67" s="256"/>
      <c r="U67" s="256"/>
      <c r="V67" s="256"/>
      <c r="W67" s="256"/>
      <c r="X67" s="256"/>
      <c r="Y67" s="256"/>
    </row>
    <row r="68" spans="1:25" s="896" customFormat="1" ht="18" customHeight="1">
      <c r="A68" s="411"/>
      <c r="B68" s="419" t="s">
        <v>66</v>
      </c>
      <c r="C68" s="413"/>
      <c r="D68" s="74" t="s">
        <v>133</v>
      </c>
      <c r="E68" s="74"/>
      <c r="F68" s="423"/>
      <c r="G68" s="468">
        <v>3.5</v>
      </c>
      <c r="H68" s="432">
        <f t="shared" si="13"/>
        <v>105</v>
      </c>
      <c r="I68" s="429">
        <f>J68+K68+L68</f>
        <v>63</v>
      </c>
      <c r="J68" s="72">
        <v>36</v>
      </c>
      <c r="K68" s="73">
        <v>18</v>
      </c>
      <c r="L68" s="73">
        <v>9</v>
      </c>
      <c r="M68" s="127">
        <f>H68-I68</f>
        <v>42</v>
      </c>
      <c r="N68" s="71"/>
      <c r="O68" s="336"/>
      <c r="P68" s="160">
        <v>7</v>
      </c>
      <c r="Q68" s="161"/>
      <c r="R68" s="523"/>
      <c r="S68" s="518"/>
      <c r="T68" s="910"/>
      <c r="U68" s="910"/>
      <c r="V68" s="910"/>
      <c r="W68" s="910"/>
      <c r="X68" s="910"/>
      <c r="Y68" s="910"/>
    </row>
    <row r="69" spans="1:25" s="331" customFormat="1" ht="18" customHeight="1">
      <c r="A69" s="411"/>
      <c r="B69" s="419" t="s">
        <v>80</v>
      </c>
      <c r="C69" s="413">
        <v>3</v>
      </c>
      <c r="D69" s="74"/>
      <c r="E69" s="74"/>
      <c r="F69" s="423"/>
      <c r="G69" s="468">
        <v>1.5</v>
      </c>
      <c r="H69" s="432">
        <f t="shared" si="13"/>
        <v>45</v>
      </c>
      <c r="I69" s="429">
        <f>J69+K69+L69</f>
        <v>30</v>
      </c>
      <c r="J69" s="72">
        <v>15</v>
      </c>
      <c r="K69" s="73">
        <v>15</v>
      </c>
      <c r="L69" s="73"/>
      <c r="M69" s="127">
        <f>H69-I69</f>
        <v>15</v>
      </c>
      <c r="N69" s="71"/>
      <c r="O69" s="336"/>
      <c r="P69" s="160"/>
      <c r="Q69" s="161">
        <v>2</v>
      </c>
      <c r="R69" s="523"/>
      <c r="S69" s="518"/>
      <c r="T69" s="256"/>
      <c r="U69" s="256"/>
      <c r="V69" s="256"/>
      <c r="W69" s="256"/>
      <c r="X69" s="256"/>
      <c r="Y69" s="256"/>
    </row>
    <row r="70" spans="1:25" s="331" customFormat="1" ht="18" customHeight="1">
      <c r="A70" s="411"/>
      <c r="B70" s="420" t="s">
        <v>73</v>
      </c>
      <c r="C70" s="413"/>
      <c r="D70" s="74"/>
      <c r="E70" s="74" t="s">
        <v>59</v>
      </c>
      <c r="F70" s="423"/>
      <c r="G70" s="468">
        <v>1</v>
      </c>
      <c r="H70" s="432">
        <f t="shared" si="13"/>
        <v>30</v>
      </c>
      <c r="I70" s="429">
        <v>15</v>
      </c>
      <c r="J70" s="72"/>
      <c r="K70" s="73"/>
      <c r="L70" s="73">
        <v>15</v>
      </c>
      <c r="M70" s="127">
        <f>H70-I70</f>
        <v>15</v>
      </c>
      <c r="N70" s="71"/>
      <c r="O70" s="336"/>
      <c r="P70" s="160"/>
      <c r="Q70" s="161">
        <v>1</v>
      </c>
      <c r="R70" s="523"/>
      <c r="S70" s="518"/>
      <c r="T70" s="256"/>
      <c r="U70" s="256"/>
      <c r="V70" s="256"/>
      <c r="W70" s="256"/>
      <c r="X70" s="256"/>
      <c r="Y70" s="256"/>
    </row>
    <row r="71" spans="1:52" s="307" customFormat="1" ht="17.25" customHeight="1">
      <c r="A71" s="411" t="s">
        <v>59</v>
      </c>
      <c r="B71" s="419" t="s">
        <v>208</v>
      </c>
      <c r="C71" s="414"/>
      <c r="D71" s="74"/>
      <c r="E71" s="74"/>
      <c r="F71" s="423"/>
      <c r="G71" s="427">
        <v>3</v>
      </c>
      <c r="H71" s="224">
        <f t="shared" si="10"/>
        <v>90</v>
      </c>
      <c r="I71" s="120"/>
      <c r="J71" s="72"/>
      <c r="K71" s="73"/>
      <c r="L71" s="73"/>
      <c r="M71" s="128"/>
      <c r="N71" s="125"/>
      <c r="O71" s="76"/>
      <c r="P71" s="141"/>
      <c r="Q71" s="140"/>
      <c r="R71" s="76"/>
      <c r="S71" s="173"/>
      <c r="T71" s="310"/>
      <c r="U71" s="310"/>
      <c r="V71" s="310"/>
      <c r="W71" s="310"/>
      <c r="X71" s="310"/>
      <c r="Y71" s="310"/>
      <c r="Z71" s="311"/>
      <c r="AA71" s="311"/>
      <c r="AB71" s="311"/>
      <c r="AM71" s="326">
        <f>IF(N60&lt;&gt;0,"так","")</f>
      </c>
      <c r="AN71" s="326" t="s">
        <v>147</v>
      </c>
      <c r="AO71" s="326">
        <f aca="true" t="shared" si="14" ref="AO71:AR75">IF(P60&lt;&gt;0,"так","")</f>
      </c>
      <c r="AP71" s="326">
        <f t="shared" si="14"/>
      </c>
      <c r="AQ71" s="326">
        <f t="shared" si="14"/>
      </c>
      <c r="AR71" s="326">
        <f t="shared" si="14"/>
      </c>
      <c r="AS71" s="266"/>
      <c r="AT71" s="326"/>
      <c r="AU71" s="326"/>
      <c r="AV71" s="326"/>
      <c r="AW71" s="326"/>
      <c r="AX71" s="326"/>
      <c r="AY71" s="326"/>
      <c r="AZ71" s="266"/>
    </row>
    <row r="72" spans="1:52" s="307" customFormat="1" ht="15.75" customHeight="1" thickBot="1">
      <c r="A72" s="411"/>
      <c r="B72" s="419" t="s">
        <v>186</v>
      </c>
      <c r="C72" s="414"/>
      <c r="D72" s="74"/>
      <c r="E72" s="74"/>
      <c r="F72" s="423"/>
      <c r="G72" s="427">
        <v>2</v>
      </c>
      <c r="H72" s="224">
        <f t="shared" si="10"/>
        <v>60</v>
      </c>
      <c r="I72" s="120"/>
      <c r="J72" s="72"/>
      <c r="K72" s="73"/>
      <c r="L72" s="77"/>
      <c r="M72" s="127"/>
      <c r="N72" s="124"/>
      <c r="O72" s="63"/>
      <c r="P72" s="139"/>
      <c r="Q72" s="71"/>
      <c r="R72" s="63"/>
      <c r="S72" s="43"/>
      <c r="T72" s="312"/>
      <c r="U72" s="312"/>
      <c r="V72" s="312"/>
      <c r="W72" s="312"/>
      <c r="X72" s="312"/>
      <c r="Y72" s="313"/>
      <c r="Z72" s="311"/>
      <c r="AA72" s="311"/>
      <c r="AB72" s="311"/>
      <c r="AM72" s="326">
        <f>IF(N61&lt;&gt;0,"так","")</f>
      </c>
      <c r="AN72" s="326">
        <f>IF(O61&lt;&gt;0,"так","")</f>
      </c>
      <c r="AO72" s="326">
        <f t="shared" si="14"/>
      </c>
      <c r="AP72" s="326">
        <f t="shared" si="14"/>
      </c>
      <c r="AQ72" s="326">
        <f t="shared" si="14"/>
      </c>
      <c r="AR72" s="326">
        <f t="shared" si="14"/>
      </c>
      <c r="AS72" s="266"/>
      <c r="AT72" s="326"/>
      <c r="AU72" s="326"/>
      <c r="AV72" s="326"/>
      <c r="AW72" s="326"/>
      <c r="AX72" s="326"/>
      <c r="AY72" s="326"/>
      <c r="AZ72" s="266"/>
    </row>
    <row r="73" spans="1:52" s="309" customFormat="1" ht="15.75" customHeight="1" thickBot="1">
      <c r="A73" s="411"/>
      <c r="B73" s="420" t="s">
        <v>66</v>
      </c>
      <c r="C73" s="414" t="s">
        <v>134</v>
      </c>
      <c r="D73" s="74"/>
      <c r="E73" s="74"/>
      <c r="F73" s="423"/>
      <c r="G73" s="504">
        <v>1</v>
      </c>
      <c r="H73" s="433">
        <f t="shared" si="10"/>
        <v>30</v>
      </c>
      <c r="I73" s="386">
        <v>18</v>
      </c>
      <c r="J73" s="216">
        <v>9</v>
      </c>
      <c r="K73" s="217">
        <v>9</v>
      </c>
      <c r="L73" s="259"/>
      <c r="M73" s="218">
        <f>H73-I73</f>
        <v>12</v>
      </c>
      <c r="N73" s="131"/>
      <c r="O73" s="50"/>
      <c r="P73" s="142"/>
      <c r="Q73" s="132"/>
      <c r="R73" s="63">
        <v>2</v>
      </c>
      <c r="S73" s="47"/>
      <c r="T73" s="314"/>
      <c r="U73" s="314"/>
      <c r="V73" s="314"/>
      <c r="W73" s="314"/>
      <c r="X73" s="314"/>
      <c r="Y73" s="315"/>
      <c r="Z73" s="316"/>
      <c r="AA73" s="307" t="s">
        <v>48</v>
      </c>
      <c r="AB73" s="316" t="e">
        <f>G63+G64+#REF!+G77+G78+G82</f>
        <v>#REF!</v>
      </c>
      <c r="AM73" s="326">
        <f>IF(N62&lt;&gt;0,"так","")</f>
      </c>
      <c r="AN73" s="326">
        <f>IF(O62&lt;&gt;0,"так","")</f>
      </c>
      <c r="AO73" s="326">
        <f t="shared" si="14"/>
      </c>
      <c r="AP73" s="326">
        <f t="shared" si="14"/>
      </c>
      <c r="AQ73" s="326">
        <f t="shared" si="14"/>
      </c>
      <c r="AR73" s="326">
        <f t="shared" si="14"/>
      </c>
      <c r="AS73" s="324"/>
      <c r="AT73" s="326"/>
      <c r="AU73" s="326"/>
      <c r="AV73" s="326"/>
      <c r="AW73" s="326"/>
      <c r="AX73" s="326"/>
      <c r="AY73" s="326"/>
      <c r="AZ73" s="324"/>
    </row>
    <row r="74" spans="1:52" s="342" customFormat="1" ht="19.5" customHeight="1" thickBot="1">
      <c r="A74" s="411" t="s">
        <v>72</v>
      </c>
      <c r="B74" s="419" t="s">
        <v>79</v>
      </c>
      <c r="C74" s="413"/>
      <c r="D74" s="74"/>
      <c r="E74" s="74"/>
      <c r="F74" s="423"/>
      <c r="G74" s="427">
        <v>11</v>
      </c>
      <c r="H74" s="432">
        <f t="shared" si="10"/>
        <v>330</v>
      </c>
      <c r="I74" s="429"/>
      <c r="J74" s="72"/>
      <c r="K74" s="73"/>
      <c r="L74" s="73"/>
      <c r="M74" s="127"/>
      <c r="N74" s="71"/>
      <c r="O74" s="336"/>
      <c r="P74" s="337"/>
      <c r="Q74" s="151"/>
      <c r="R74" s="152"/>
      <c r="S74" s="338"/>
      <c r="T74" s="339"/>
      <c r="U74" s="339"/>
      <c r="V74" s="339"/>
      <c r="W74" s="339"/>
      <c r="X74" s="339"/>
      <c r="Y74" s="340"/>
      <c r="Z74" s="341"/>
      <c r="AA74" s="342" t="s">
        <v>49</v>
      </c>
      <c r="AB74" s="341" t="e">
        <f>G73+G83+#REF!+G87+G88</f>
        <v>#REF!</v>
      </c>
      <c r="AM74" s="331">
        <f>IF(N63&lt;&gt;0,"так","")</f>
      </c>
      <c r="AN74" s="331" t="str">
        <f>IF(O63&lt;&gt;0,"так","")</f>
        <v>так</v>
      </c>
      <c r="AO74" s="331">
        <f t="shared" si="14"/>
      </c>
      <c r="AP74" s="331">
        <f t="shared" si="14"/>
      </c>
      <c r="AQ74" s="331">
        <f t="shared" si="14"/>
      </c>
      <c r="AR74" s="331">
        <f t="shared" si="14"/>
      </c>
      <c r="AS74" s="27"/>
      <c r="AT74" s="326"/>
      <c r="AU74" s="326"/>
      <c r="AV74" s="326"/>
      <c r="AW74" s="326"/>
      <c r="AX74" s="326"/>
      <c r="AY74" s="326"/>
      <c r="AZ74" s="27"/>
    </row>
    <row r="75" spans="1:51" s="342" customFormat="1" ht="17.25" customHeight="1" thickBot="1">
      <c r="A75" s="411"/>
      <c r="B75" s="419" t="s">
        <v>186</v>
      </c>
      <c r="C75" s="413"/>
      <c r="D75" s="74"/>
      <c r="E75" s="74"/>
      <c r="F75" s="425"/>
      <c r="G75" s="427">
        <v>2.5</v>
      </c>
      <c r="H75" s="432">
        <f t="shared" si="10"/>
        <v>75</v>
      </c>
      <c r="I75" s="429"/>
      <c r="J75" s="72"/>
      <c r="K75" s="73"/>
      <c r="L75" s="73"/>
      <c r="M75" s="127"/>
      <c r="N75" s="71"/>
      <c r="O75" s="336"/>
      <c r="P75" s="337"/>
      <c r="Q75" s="151"/>
      <c r="R75" s="152"/>
      <c r="S75" s="338"/>
      <c r="T75" s="344"/>
      <c r="U75" s="345"/>
      <c r="V75" s="345"/>
      <c r="W75" s="345"/>
      <c r="X75" s="345"/>
      <c r="Y75" s="345"/>
      <c r="Z75" s="341"/>
      <c r="AA75" s="341"/>
      <c r="AB75" s="341" t="e">
        <f>SUM(AB73:AB74)</f>
        <v>#REF!</v>
      </c>
      <c r="AM75" s="331">
        <f>IF(N64&lt;&gt;0,"так","")</f>
      </c>
      <c r="AN75" s="331">
        <f>IF(O64&lt;&gt;0,"так","")</f>
      </c>
      <c r="AO75" s="331" t="str">
        <f t="shared" si="14"/>
        <v>так</v>
      </c>
      <c r="AP75" s="331">
        <f t="shared" si="14"/>
      </c>
      <c r="AQ75" s="331">
        <f t="shared" si="14"/>
      </c>
      <c r="AR75" s="331">
        <f t="shared" si="14"/>
      </c>
      <c r="AS75" s="27"/>
      <c r="AT75" s="326"/>
      <c r="AU75" s="326"/>
      <c r="AV75" s="326"/>
      <c r="AW75" s="326"/>
      <c r="AX75" s="326"/>
      <c r="AY75" s="326"/>
    </row>
    <row r="76" spans="1:51" s="342" customFormat="1" ht="15.75">
      <c r="A76" s="411"/>
      <c r="B76" s="420" t="s">
        <v>80</v>
      </c>
      <c r="C76" s="413"/>
      <c r="D76" s="74"/>
      <c r="E76" s="74"/>
      <c r="F76" s="425"/>
      <c r="G76" s="428">
        <v>8.5</v>
      </c>
      <c r="H76" s="434">
        <f t="shared" si="10"/>
        <v>255</v>
      </c>
      <c r="I76" s="430">
        <f>J76+K76+L76</f>
        <v>135</v>
      </c>
      <c r="J76" s="69">
        <v>78</v>
      </c>
      <c r="K76" s="70">
        <v>48</v>
      </c>
      <c r="L76" s="70">
        <v>9</v>
      </c>
      <c r="M76" s="126">
        <f>H76-I76</f>
        <v>120</v>
      </c>
      <c r="N76" s="132"/>
      <c r="O76" s="51"/>
      <c r="P76" s="353"/>
      <c r="Q76" s="163"/>
      <c r="R76" s="354"/>
      <c r="S76" s="338"/>
      <c r="T76" s="346"/>
      <c r="U76" s="347"/>
      <c r="V76" s="347"/>
      <c r="W76" s="348"/>
      <c r="Z76" s="341"/>
      <c r="AA76" s="341"/>
      <c r="AB76" s="341"/>
      <c r="AM76" s="331">
        <f aca="true" t="shared" si="15" ref="AM76:AR102">IF(N71&lt;&gt;0,"так","")</f>
      </c>
      <c r="AN76" s="331">
        <f t="shared" si="15"/>
      </c>
      <c r="AO76" s="331">
        <f t="shared" si="15"/>
      </c>
      <c r="AP76" s="331">
        <f t="shared" si="15"/>
      </c>
      <c r="AQ76" s="331" t="s">
        <v>147</v>
      </c>
      <c r="AR76" s="331">
        <f t="shared" si="15"/>
      </c>
      <c r="AS76" s="27"/>
      <c r="AT76" s="326"/>
      <c r="AU76" s="326"/>
      <c r="AV76" s="326"/>
      <c r="AW76" s="326"/>
      <c r="AX76" s="326"/>
      <c r="AY76" s="326"/>
    </row>
    <row r="77" spans="1:51" s="894" customFormat="1" ht="20.25" customHeight="1">
      <c r="A77" s="411"/>
      <c r="B77" s="419" t="s">
        <v>80</v>
      </c>
      <c r="C77" s="413"/>
      <c r="D77" s="74" t="s">
        <v>67</v>
      </c>
      <c r="E77" s="74"/>
      <c r="F77" s="425"/>
      <c r="G77" s="427">
        <v>4.5</v>
      </c>
      <c r="H77" s="432">
        <f t="shared" si="10"/>
        <v>135</v>
      </c>
      <c r="I77" s="429">
        <v>90</v>
      </c>
      <c r="J77" s="72">
        <v>60</v>
      </c>
      <c r="K77" s="73">
        <v>30</v>
      </c>
      <c r="L77" s="73"/>
      <c r="M77" s="127">
        <f>H77-I77</f>
        <v>45</v>
      </c>
      <c r="N77" s="71">
        <v>6</v>
      </c>
      <c r="O77" s="336"/>
      <c r="P77" s="337"/>
      <c r="Q77" s="151"/>
      <c r="R77" s="152"/>
      <c r="S77" s="338"/>
      <c r="T77" s="877"/>
      <c r="U77" s="876"/>
      <c r="V77" s="876"/>
      <c r="W77" s="893"/>
      <c r="Z77" s="895"/>
      <c r="AA77" s="895"/>
      <c r="AB77" s="895"/>
      <c r="AM77" s="896">
        <f t="shared" si="15"/>
      </c>
      <c r="AN77" s="896">
        <f t="shared" si="15"/>
      </c>
      <c r="AO77" s="896">
        <f t="shared" si="15"/>
      </c>
      <c r="AP77" s="896">
        <f t="shared" si="15"/>
      </c>
      <c r="AQ77" s="896">
        <f t="shared" si="15"/>
      </c>
      <c r="AR77" s="896">
        <f t="shared" si="15"/>
      </c>
      <c r="AT77" s="329"/>
      <c r="AU77" s="329"/>
      <c r="AV77" s="329"/>
      <c r="AW77" s="329"/>
      <c r="AX77" s="329"/>
      <c r="AY77" s="329"/>
    </row>
    <row r="78" spans="1:51" s="894" customFormat="1" ht="15.75">
      <c r="A78" s="411"/>
      <c r="B78" s="419" t="s">
        <v>66</v>
      </c>
      <c r="C78" s="413" t="s">
        <v>132</v>
      </c>
      <c r="D78" s="74"/>
      <c r="E78" s="74"/>
      <c r="F78" s="425"/>
      <c r="G78" s="427">
        <v>4</v>
      </c>
      <c r="H78" s="432">
        <f t="shared" si="10"/>
        <v>120</v>
      </c>
      <c r="I78" s="429">
        <f>J78+K78+L78</f>
        <v>45</v>
      </c>
      <c r="J78" s="72">
        <v>18</v>
      </c>
      <c r="K78" s="73">
        <v>18</v>
      </c>
      <c r="L78" s="73">
        <v>9</v>
      </c>
      <c r="M78" s="127">
        <f>H78-I78</f>
        <v>75</v>
      </c>
      <c r="N78" s="71"/>
      <c r="O78" s="336">
        <v>5</v>
      </c>
      <c r="P78" s="337"/>
      <c r="Q78" s="151"/>
      <c r="R78" s="152"/>
      <c r="S78" s="338"/>
      <c r="T78" s="877"/>
      <c r="U78" s="876">
        <v>5</v>
      </c>
      <c r="V78" s="876"/>
      <c r="W78" s="893"/>
      <c r="Z78" s="895"/>
      <c r="AA78" s="895"/>
      <c r="AB78" s="895"/>
      <c r="AM78" s="896">
        <f t="shared" si="15"/>
      </c>
      <c r="AN78" s="896">
        <f t="shared" si="15"/>
      </c>
      <c r="AO78" s="896">
        <f t="shared" si="15"/>
      </c>
      <c r="AP78" s="896">
        <f t="shared" si="15"/>
      </c>
      <c r="AQ78" s="896" t="str">
        <f t="shared" si="15"/>
        <v>так</v>
      </c>
      <c r="AR78" s="896">
        <f t="shared" si="15"/>
      </c>
      <c r="AT78" s="329"/>
      <c r="AU78" s="329"/>
      <c r="AV78" s="329"/>
      <c r="AW78" s="329"/>
      <c r="AX78" s="329"/>
      <c r="AY78" s="329"/>
    </row>
    <row r="79" spans="1:51" s="342" customFormat="1" ht="26.25" customHeight="1" thickBot="1">
      <c r="A79" s="411" t="s">
        <v>36</v>
      </c>
      <c r="B79" s="419" t="s">
        <v>81</v>
      </c>
      <c r="C79" s="413"/>
      <c r="D79" s="74"/>
      <c r="E79" s="74"/>
      <c r="F79" s="425"/>
      <c r="G79" s="427">
        <v>7</v>
      </c>
      <c r="H79" s="432">
        <f t="shared" si="10"/>
        <v>210</v>
      </c>
      <c r="I79" s="429"/>
      <c r="J79" s="72"/>
      <c r="K79" s="73"/>
      <c r="L79" s="73"/>
      <c r="M79" s="127"/>
      <c r="N79" s="71"/>
      <c r="O79" s="336"/>
      <c r="P79" s="337"/>
      <c r="Q79" s="151"/>
      <c r="R79" s="152"/>
      <c r="S79" s="338"/>
      <c r="T79" s="351"/>
      <c r="U79" s="352"/>
      <c r="V79" s="352"/>
      <c r="W79" s="352"/>
      <c r="X79" s="352"/>
      <c r="Y79" s="352"/>
      <c r="Z79" s="341"/>
      <c r="AA79" s="341"/>
      <c r="AB79" s="341"/>
      <c r="AM79" s="331" t="s">
        <v>147</v>
      </c>
      <c r="AN79" s="331" t="s">
        <v>147</v>
      </c>
      <c r="AO79" s="331">
        <f t="shared" si="15"/>
      </c>
      <c r="AP79" s="331">
        <f t="shared" si="15"/>
      </c>
      <c r="AQ79" s="331">
        <f t="shared" si="15"/>
      </c>
      <c r="AR79" s="331">
        <f t="shared" si="15"/>
      </c>
      <c r="AS79" s="27"/>
      <c r="AT79" s="326"/>
      <c r="AU79" s="326"/>
      <c r="AV79" s="326"/>
      <c r="AW79" s="326"/>
      <c r="AX79" s="326"/>
      <c r="AY79" s="326"/>
    </row>
    <row r="80" spans="1:51" s="342" customFormat="1" ht="18" customHeight="1" thickBot="1">
      <c r="A80" s="411" t="s">
        <v>157</v>
      </c>
      <c r="B80" s="419" t="s">
        <v>186</v>
      </c>
      <c r="C80" s="413"/>
      <c r="D80" s="74"/>
      <c r="E80" s="74"/>
      <c r="F80" s="425"/>
      <c r="G80" s="427">
        <v>3</v>
      </c>
      <c r="H80" s="432">
        <f t="shared" si="10"/>
        <v>90</v>
      </c>
      <c r="I80" s="429"/>
      <c r="J80" s="72"/>
      <c r="K80" s="73"/>
      <c r="L80" s="73"/>
      <c r="M80" s="127"/>
      <c r="N80" s="71"/>
      <c r="O80" s="336"/>
      <c r="P80" s="337"/>
      <c r="Q80" s="151"/>
      <c r="R80" s="152"/>
      <c r="S80" s="338"/>
      <c r="T80" s="339"/>
      <c r="U80" s="339"/>
      <c r="V80" s="339"/>
      <c r="W80" s="339"/>
      <c r="X80" s="339"/>
      <c r="Y80" s="340"/>
      <c r="Z80" s="341"/>
      <c r="AA80" s="341"/>
      <c r="AB80" s="341"/>
      <c r="AM80" s="331">
        <f t="shared" si="15"/>
      </c>
      <c r="AN80" s="331">
        <f t="shared" si="15"/>
      </c>
      <c r="AO80" s="331">
        <f t="shared" si="15"/>
      </c>
      <c r="AP80" s="331">
        <f t="shared" si="15"/>
      </c>
      <c r="AQ80" s="331">
        <f t="shared" si="15"/>
      </c>
      <c r="AR80" s="331">
        <f t="shared" si="15"/>
      </c>
      <c r="AS80" s="27"/>
      <c r="AT80" s="326"/>
      <c r="AU80" s="326"/>
      <c r="AV80" s="326"/>
      <c r="AW80" s="326"/>
      <c r="AX80" s="326"/>
      <c r="AY80" s="326"/>
    </row>
    <row r="81" spans="1:51" s="342" customFormat="1" ht="22.5" customHeight="1" thickBot="1">
      <c r="A81" s="411"/>
      <c r="B81" s="420" t="s">
        <v>66</v>
      </c>
      <c r="C81" s="413"/>
      <c r="D81" s="74"/>
      <c r="E81" s="74"/>
      <c r="F81" s="425"/>
      <c r="G81" s="428">
        <v>4</v>
      </c>
      <c r="H81" s="434">
        <f t="shared" si="10"/>
        <v>120</v>
      </c>
      <c r="I81" s="430">
        <f>J81+K81+L81</f>
        <v>102</v>
      </c>
      <c r="J81" s="69">
        <v>48</v>
      </c>
      <c r="K81" s="70">
        <v>39</v>
      </c>
      <c r="L81" s="70">
        <v>15</v>
      </c>
      <c r="M81" s="126">
        <f>H81-I81</f>
        <v>18</v>
      </c>
      <c r="N81" s="132"/>
      <c r="O81" s="51"/>
      <c r="P81" s="353"/>
      <c r="Q81" s="163"/>
      <c r="R81" s="152"/>
      <c r="S81" s="338"/>
      <c r="T81" s="344"/>
      <c r="U81" s="345"/>
      <c r="V81" s="345"/>
      <c r="W81" s="345"/>
      <c r="X81" s="345"/>
      <c r="Y81" s="345"/>
      <c r="Z81" s="341"/>
      <c r="AA81" s="341"/>
      <c r="AB81" s="341"/>
      <c r="AM81" s="331">
        <f t="shared" si="15"/>
      </c>
      <c r="AN81" s="331">
        <f t="shared" si="15"/>
      </c>
      <c r="AO81" s="331">
        <f t="shared" si="15"/>
      </c>
      <c r="AP81" s="331">
        <f t="shared" si="15"/>
      </c>
      <c r="AQ81" s="331">
        <f t="shared" si="15"/>
      </c>
      <c r="AR81" s="331">
        <f t="shared" si="15"/>
      </c>
      <c r="AS81" s="27"/>
      <c r="AT81" s="326"/>
      <c r="AU81" s="326"/>
      <c r="AV81" s="326"/>
      <c r="AW81" s="326"/>
      <c r="AX81" s="326"/>
      <c r="AY81" s="326"/>
    </row>
    <row r="82" spans="1:51" s="894" customFormat="1" ht="18" customHeight="1" thickBot="1">
      <c r="A82" s="411"/>
      <c r="B82" s="418" t="s">
        <v>66</v>
      </c>
      <c r="C82" s="413"/>
      <c r="D82" s="73" t="s">
        <v>133</v>
      </c>
      <c r="E82" s="73"/>
      <c r="F82" s="61"/>
      <c r="G82" s="427">
        <v>2.5</v>
      </c>
      <c r="H82" s="432">
        <f>G82*30</f>
        <v>75</v>
      </c>
      <c r="I82" s="429">
        <v>36</v>
      </c>
      <c r="J82" s="72">
        <v>18</v>
      </c>
      <c r="K82" s="73">
        <v>18</v>
      </c>
      <c r="L82" s="73"/>
      <c r="M82" s="127">
        <f>H82-I82</f>
        <v>39</v>
      </c>
      <c r="N82" s="71"/>
      <c r="O82" s="360"/>
      <c r="P82" s="160">
        <v>4</v>
      </c>
      <c r="Q82" s="148"/>
      <c r="R82" s="152"/>
      <c r="S82" s="338"/>
      <c r="T82" s="911"/>
      <c r="U82" s="911"/>
      <c r="V82" s="911"/>
      <c r="W82" s="911"/>
      <c r="X82" s="911"/>
      <c r="Y82" s="912"/>
      <c r="Z82" s="895"/>
      <c r="AA82" s="895"/>
      <c r="AB82" s="895"/>
      <c r="AM82" s="896" t="str">
        <f t="shared" si="15"/>
        <v>так</v>
      </c>
      <c r="AN82" s="896">
        <f t="shared" si="15"/>
      </c>
      <c r="AO82" s="896">
        <f t="shared" si="15"/>
      </c>
      <c r="AP82" s="896">
        <f t="shared" si="15"/>
      </c>
      <c r="AQ82" s="896">
        <f t="shared" si="15"/>
      </c>
      <c r="AR82" s="896">
        <f t="shared" si="15"/>
      </c>
      <c r="AT82" s="329"/>
      <c r="AU82" s="329"/>
      <c r="AV82" s="329"/>
      <c r="AW82" s="329"/>
      <c r="AX82" s="329"/>
      <c r="AY82" s="329"/>
    </row>
    <row r="83" spans="1:51" s="350" customFormat="1" ht="21.75" customHeight="1">
      <c r="A83" s="411"/>
      <c r="B83" s="418" t="s">
        <v>66</v>
      </c>
      <c r="C83" s="413">
        <v>3</v>
      </c>
      <c r="D83" s="73"/>
      <c r="E83" s="73"/>
      <c r="F83" s="423"/>
      <c r="G83" s="427">
        <v>1.5</v>
      </c>
      <c r="H83" s="432">
        <f>G83*30</f>
        <v>45</v>
      </c>
      <c r="I83" s="429">
        <v>30</v>
      </c>
      <c r="J83" s="72">
        <v>15</v>
      </c>
      <c r="K83" s="73">
        <v>15</v>
      </c>
      <c r="L83" s="73"/>
      <c r="M83" s="127">
        <f>H83-I83</f>
        <v>15</v>
      </c>
      <c r="N83" s="71"/>
      <c r="O83" s="360"/>
      <c r="P83" s="160"/>
      <c r="Q83" s="161">
        <v>2</v>
      </c>
      <c r="R83" s="152"/>
      <c r="S83" s="338"/>
      <c r="T83" s="355"/>
      <c r="U83" s="356"/>
      <c r="V83" s="357"/>
      <c r="W83" s="358"/>
      <c r="X83" s="356"/>
      <c r="Y83" s="359"/>
      <c r="Z83" s="349"/>
      <c r="AA83" s="349"/>
      <c r="AB83" s="349"/>
      <c r="AM83" s="331">
        <f t="shared" si="15"/>
      </c>
      <c r="AN83" s="331" t="str">
        <f t="shared" si="15"/>
        <v>так</v>
      </c>
      <c r="AO83" s="331">
        <f t="shared" si="15"/>
      </c>
      <c r="AP83" s="331">
        <f t="shared" si="15"/>
      </c>
      <c r="AQ83" s="331">
        <f t="shared" si="15"/>
      </c>
      <c r="AR83" s="331">
        <f t="shared" si="15"/>
      </c>
      <c r="AS83" s="80"/>
      <c r="AT83" s="326"/>
      <c r="AU83" s="326"/>
      <c r="AV83" s="326"/>
      <c r="AW83" s="326"/>
      <c r="AX83" s="326"/>
      <c r="AY83" s="326"/>
    </row>
    <row r="84" spans="1:51" s="307" customFormat="1" ht="15.75">
      <c r="A84" s="411" t="s">
        <v>158</v>
      </c>
      <c r="B84" s="418" t="s">
        <v>83</v>
      </c>
      <c r="C84" s="413"/>
      <c r="D84" s="73"/>
      <c r="E84" s="73"/>
      <c r="F84" s="423"/>
      <c r="G84" s="427">
        <v>10.5</v>
      </c>
      <c r="H84" s="432">
        <f aca="true" t="shared" si="16" ref="H84:H95">G84*30</f>
        <v>315</v>
      </c>
      <c r="I84" s="429"/>
      <c r="J84" s="72"/>
      <c r="K84" s="73"/>
      <c r="L84" s="73"/>
      <c r="M84" s="127"/>
      <c r="N84" s="71"/>
      <c r="O84" s="336"/>
      <c r="P84" s="337"/>
      <c r="Q84" s="151"/>
      <c r="R84" s="152"/>
      <c r="S84" s="338"/>
      <c r="T84" s="317"/>
      <c r="U84" s="318"/>
      <c r="V84" s="319"/>
      <c r="W84" s="317"/>
      <c r="X84" s="318"/>
      <c r="Y84" s="319"/>
      <c r="Z84" s="311"/>
      <c r="AA84" s="311"/>
      <c r="AB84" s="311"/>
      <c r="AM84" s="326">
        <f aca="true" t="shared" si="17" ref="AM84:AR87">IF(N80&lt;&gt;0,"так","")</f>
      </c>
      <c r="AN84" s="326">
        <f t="shared" si="17"/>
      </c>
      <c r="AO84" s="326">
        <f t="shared" si="17"/>
      </c>
      <c r="AP84" s="326">
        <f t="shared" si="17"/>
      </c>
      <c r="AQ84" s="326">
        <f t="shared" si="17"/>
      </c>
      <c r="AR84" s="326">
        <f t="shared" si="17"/>
      </c>
      <c r="AS84" s="266"/>
      <c r="AT84" s="326"/>
      <c r="AU84" s="326"/>
      <c r="AV84" s="326"/>
      <c r="AW84" s="326"/>
      <c r="AX84" s="326"/>
      <c r="AY84" s="326"/>
    </row>
    <row r="85" spans="1:51" s="307" customFormat="1" ht="15.75">
      <c r="A85" s="411"/>
      <c r="B85" s="418" t="s">
        <v>186</v>
      </c>
      <c r="C85" s="413"/>
      <c r="D85" s="73"/>
      <c r="E85" s="73"/>
      <c r="F85" s="423"/>
      <c r="G85" s="427">
        <v>8</v>
      </c>
      <c r="H85" s="432">
        <f t="shared" si="16"/>
        <v>240</v>
      </c>
      <c r="I85" s="429"/>
      <c r="J85" s="72"/>
      <c r="K85" s="73"/>
      <c r="L85" s="73"/>
      <c r="M85" s="127"/>
      <c r="N85" s="71"/>
      <c r="O85" s="336"/>
      <c r="P85" s="337"/>
      <c r="Q85" s="151"/>
      <c r="R85" s="152"/>
      <c r="S85" s="338"/>
      <c r="T85" s="320"/>
      <c r="U85" s="321"/>
      <c r="V85" s="322"/>
      <c r="W85" s="320"/>
      <c r="X85" s="321"/>
      <c r="Y85" s="322"/>
      <c r="Z85" s="311"/>
      <c r="AA85" s="311"/>
      <c r="AB85" s="311"/>
      <c r="AM85" s="326">
        <f t="shared" si="17"/>
      </c>
      <c r="AN85" s="326">
        <f t="shared" si="17"/>
      </c>
      <c r="AO85" s="326">
        <f t="shared" si="17"/>
      </c>
      <c r="AP85" s="326">
        <f t="shared" si="17"/>
      </c>
      <c r="AQ85" s="326">
        <f t="shared" si="17"/>
      </c>
      <c r="AR85" s="326">
        <f t="shared" si="17"/>
      </c>
      <c r="AS85" s="266"/>
      <c r="AT85" s="326"/>
      <c r="AU85" s="326"/>
      <c r="AV85" s="326"/>
      <c r="AW85" s="326"/>
      <c r="AX85" s="326"/>
      <c r="AY85" s="326"/>
    </row>
    <row r="86" spans="1:51" s="342" customFormat="1" ht="15.75">
      <c r="A86" s="411"/>
      <c r="B86" s="421" t="s">
        <v>66</v>
      </c>
      <c r="C86" s="415"/>
      <c r="D86" s="70"/>
      <c r="E86" s="70"/>
      <c r="F86" s="426"/>
      <c r="G86" s="428">
        <v>2.5</v>
      </c>
      <c r="H86" s="434">
        <f t="shared" si="16"/>
        <v>75</v>
      </c>
      <c r="I86" s="430">
        <v>69</v>
      </c>
      <c r="J86" s="69">
        <v>30</v>
      </c>
      <c r="K86" s="70">
        <v>30</v>
      </c>
      <c r="L86" s="70">
        <v>9</v>
      </c>
      <c r="M86" s="126">
        <f>H86-I86</f>
        <v>6</v>
      </c>
      <c r="N86" s="132"/>
      <c r="O86" s="51"/>
      <c r="P86" s="353"/>
      <c r="Q86" s="163"/>
      <c r="R86" s="354"/>
      <c r="S86" s="338"/>
      <c r="T86" s="361"/>
      <c r="U86" s="362"/>
      <c r="V86" s="363"/>
      <c r="W86" s="361"/>
      <c r="X86" s="362"/>
      <c r="Y86" s="363"/>
      <c r="Z86" s="341"/>
      <c r="AA86" s="341"/>
      <c r="AB86" s="341"/>
      <c r="AI86" s="342" t="s">
        <v>139</v>
      </c>
      <c r="AM86" s="331">
        <f t="shared" si="17"/>
      </c>
      <c r="AN86" s="331">
        <f t="shared" si="17"/>
      </c>
      <c r="AO86" s="331" t="str">
        <f t="shared" si="17"/>
        <v>так</v>
      </c>
      <c r="AP86" s="331">
        <f t="shared" si="17"/>
      </c>
      <c r="AQ86" s="331">
        <f t="shared" si="17"/>
      </c>
      <c r="AR86" s="331">
        <f t="shared" si="17"/>
      </c>
      <c r="AS86" s="27"/>
      <c r="AT86" s="326"/>
      <c r="AU86" s="326"/>
      <c r="AV86" s="326"/>
      <c r="AW86" s="326"/>
      <c r="AX86" s="326"/>
      <c r="AY86" s="326"/>
    </row>
    <row r="87" spans="1:51" s="342" customFormat="1" ht="15.75">
      <c r="A87" s="412"/>
      <c r="B87" s="422" t="s">
        <v>66</v>
      </c>
      <c r="C87" s="413">
        <v>3</v>
      </c>
      <c r="D87" s="73"/>
      <c r="E87" s="73"/>
      <c r="F87" s="423"/>
      <c r="G87" s="427">
        <v>2</v>
      </c>
      <c r="H87" s="432">
        <f t="shared" si="16"/>
        <v>60</v>
      </c>
      <c r="I87" s="429">
        <v>45</v>
      </c>
      <c r="J87" s="72">
        <v>30</v>
      </c>
      <c r="K87" s="73">
        <v>15</v>
      </c>
      <c r="L87" s="73"/>
      <c r="M87" s="127">
        <f>H87-I87</f>
        <v>15</v>
      </c>
      <c r="N87" s="71"/>
      <c r="O87" s="336"/>
      <c r="P87" s="337"/>
      <c r="Q87" s="161">
        <v>3</v>
      </c>
      <c r="R87" s="149"/>
      <c r="S87" s="367"/>
      <c r="T87" s="361"/>
      <c r="U87" s="362"/>
      <c r="V87" s="363"/>
      <c r="W87" s="361"/>
      <c r="X87" s="362"/>
      <c r="Y87" s="363"/>
      <c r="Z87" s="341"/>
      <c r="AA87" s="341"/>
      <c r="AB87" s="341"/>
      <c r="AM87" s="331">
        <f t="shared" si="17"/>
      </c>
      <c r="AN87" s="331">
        <f t="shared" si="17"/>
      </c>
      <c r="AO87" s="331">
        <f t="shared" si="17"/>
      </c>
      <c r="AP87" s="331" t="str">
        <f t="shared" si="17"/>
        <v>так</v>
      </c>
      <c r="AQ87" s="331">
        <f t="shared" si="17"/>
      </c>
      <c r="AR87" s="331">
        <f t="shared" si="17"/>
      </c>
      <c r="AS87" s="27"/>
      <c r="AT87" s="326"/>
      <c r="AU87" s="326"/>
      <c r="AV87" s="326"/>
      <c r="AW87" s="326"/>
      <c r="AX87" s="326"/>
      <c r="AY87" s="326"/>
    </row>
    <row r="88" spans="1:51" s="342" customFormat="1" ht="16.5" thickBot="1">
      <c r="A88" s="512"/>
      <c r="B88" s="513" t="s">
        <v>84</v>
      </c>
      <c r="C88" s="416"/>
      <c r="D88" s="369"/>
      <c r="E88" s="369"/>
      <c r="F88" s="514" t="s">
        <v>134</v>
      </c>
      <c r="G88" s="640">
        <v>0.5</v>
      </c>
      <c r="H88" s="515">
        <f>G88*30</f>
        <v>15</v>
      </c>
      <c r="I88" s="431">
        <v>9</v>
      </c>
      <c r="J88" s="226"/>
      <c r="K88" s="227"/>
      <c r="L88" s="227">
        <v>9</v>
      </c>
      <c r="M88" s="128">
        <f>H88-I88</f>
        <v>6</v>
      </c>
      <c r="N88" s="140"/>
      <c r="O88" s="370"/>
      <c r="P88" s="371"/>
      <c r="Q88" s="372"/>
      <c r="R88" s="373">
        <v>1</v>
      </c>
      <c r="S88" s="374"/>
      <c r="T88" s="364"/>
      <c r="U88" s="365"/>
      <c r="V88" s="366"/>
      <c r="W88" s="364"/>
      <c r="X88" s="365"/>
      <c r="Y88" s="366"/>
      <c r="Z88" s="341"/>
      <c r="AA88" s="341"/>
      <c r="AB88" s="341"/>
      <c r="AM88" s="331" t="e">
        <f>IF(#REF!&lt;&gt;0,"так","")</f>
        <v>#REF!</v>
      </c>
      <c r="AN88" s="331" t="e">
        <f>IF(#REF!&lt;&gt;0,"так","")</f>
        <v>#REF!</v>
      </c>
      <c r="AO88" s="331" t="e">
        <f>IF(#REF!&lt;&gt;0,"так","")</f>
        <v>#REF!</v>
      </c>
      <c r="AP88" s="331" t="e">
        <f>IF(#REF!&lt;&gt;0,"так","")</f>
        <v>#REF!</v>
      </c>
      <c r="AQ88" s="331" t="e">
        <f>IF(#REF!&lt;&gt;0,"так","")</f>
        <v>#REF!</v>
      </c>
      <c r="AR88" s="331" t="e">
        <f>IF(#REF!&lt;&gt;0,"так","")</f>
        <v>#REF!</v>
      </c>
      <c r="AS88" s="27"/>
      <c r="AT88" s="326"/>
      <c r="AU88" s="326"/>
      <c r="AV88" s="326"/>
      <c r="AW88" s="326"/>
      <c r="AX88" s="326"/>
      <c r="AY88" s="326"/>
    </row>
    <row r="89" spans="1:51" s="342" customFormat="1" ht="15.75">
      <c r="A89" s="411" t="s">
        <v>159</v>
      </c>
      <c r="B89" s="418" t="s">
        <v>74</v>
      </c>
      <c r="C89" s="120"/>
      <c r="D89" s="57"/>
      <c r="E89" s="57"/>
      <c r="F89" s="467"/>
      <c r="G89" s="468">
        <v>5</v>
      </c>
      <c r="H89" s="432">
        <f t="shared" si="16"/>
        <v>150</v>
      </c>
      <c r="I89" s="429"/>
      <c r="J89" s="72"/>
      <c r="K89" s="73"/>
      <c r="L89" s="73"/>
      <c r="M89" s="127"/>
      <c r="N89" s="120"/>
      <c r="O89" s="118"/>
      <c r="P89" s="168"/>
      <c r="Q89" s="151"/>
      <c r="R89" s="152"/>
      <c r="S89" s="153"/>
      <c r="Z89" s="341"/>
      <c r="AA89" s="341"/>
      <c r="AB89" s="341"/>
      <c r="AM89" s="331">
        <f t="shared" si="15"/>
      </c>
      <c r="AN89" s="331">
        <f t="shared" si="15"/>
      </c>
      <c r="AO89" s="331">
        <f t="shared" si="15"/>
      </c>
      <c r="AP89" s="331" t="s">
        <v>147</v>
      </c>
      <c r="AQ89" s="331">
        <f t="shared" si="15"/>
      </c>
      <c r="AR89" s="331">
        <f t="shared" si="15"/>
      </c>
      <c r="AS89" s="27"/>
      <c r="AT89" s="326"/>
      <c r="AU89" s="326"/>
      <c r="AV89" s="326"/>
      <c r="AW89" s="326"/>
      <c r="AX89" s="326"/>
      <c r="AY89" s="326"/>
    </row>
    <row r="90" spans="1:51" s="342" customFormat="1" ht="15.75">
      <c r="A90" s="411"/>
      <c r="B90" s="418" t="s">
        <v>186</v>
      </c>
      <c r="C90" s="120"/>
      <c r="D90" s="57"/>
      <c r="E90" s="57"/>
      <c r="F90" s="467"/>
      <c r="G90" s="468">
        <v>3.5</v>
      </c>
      <c r="H90" s="432">
        <f t="shared" si="16"/>
        <v>105</v>
      </c>
      <c r="I90" s="429"/>
      <c r="J90" s="72"/>
      <c r="K90" s="73"/>
      <c r="L90" s="73"/>
      <c r="M90" s="127"/>
      <c r="N90" s="120"/>
      <c r="O90" s="118"/>
      <c r="P90" s="168"/>
      <c r="Q90" s="151"/>
      <c r="R90" s="152"/>
      <c r="S90" s="153"/>
      <c r="Z90" s="341"/>
      <c r="AA90" s="341"/>
      <c r="AB90" s="341"/>
      <c r="AM90" s="331">
        <f t="shared" si="15"/>
      </c>
      <c r="AN90" s="331">
        <f t="shared" si="15"/>
      </c>
      <c r="AO90" s="331">
        <f t="shared" si="15"/>
      </c>
      <c r="AP90" s="331">
        <f t="shared" si="15"/>
      </c>
      <c r="AQ90" s="331">
        <f t="shared" si="15"/>
      </c>
      <c r="AR90" s="331">
        <f t="shared" si="15"/>
      </c>
      <c r="AS90" s="27"/>
      <c r="AT90" s="326"/>
      <c r="AU90" s="326"/>
      <c r="AV90" s="326"/>
      <c r="AW90" s="326"/>
      <c r="AX90" s="326"/>
      <c r="AY90" s="326"/>
    </row>
    <row r="91" spans="1:51" s="342" customFormat="1" ht="15.75">
      <c r="A91" s="411"/>
      <c r="B91" s="421" t="s">
        <v>66</v>
      </c>
      <c r="C91" s="120"/>
      <c r="D91" s="52">
        <v>3</v>
      </c>
      <c r="E91" s="52"/>
      <c r="F91" s="467"/>
      <c r="G91" s="469">
        <v>1.5</v>
      </c>
      <c r="H91" s="434">
        <f t="shared" si="16"/>
        <v>45</v>
      </c>
      <c r="I91" s="430">
        <v>30</v>
      </c>
      <c r="J91" s="69">
        <v>15</v>
      </c>
      <c r="K91" s="70">
        <v>15</v>
      </c>
      <c r="L91" s="70"/>
      <c r="M91" s="126">
        <f>H91-I91</f>
        <v>15</v>
      </c>
      <c r="N91" s="377"/>
      <c r="O91" s="56"/>
      <c r="P91" s="162"/>
      <c r="Q91" s="161">
        <v>2</v>
      </c>
      <c r="R91" s="152"/>
      <c r="S91" s="152"/>
      <c r="Z91" s="341"/>
      <c r="AA91" s="341"/>
      <c r="AB91" s="341"/>
      <c r="AM91" s="331">
        <f t="shared" si="15"/>
      </c>
      <c r="AN91" s="331">
        <f t="shared" si="15"/>
      </c>
      <c r="AO91" s="331">
        <f t="shared" si="15"/>
      </c>
      <c r="AP91" s="331">
        <f t="shared" si="15"/>
      </c>
      <c r="AQ91" s="331">
        <f t="shared" si="15"/>
      </c>
      <c r="AR91" s="331">
        <f t="shared" si="15"/>
      </c>
      <c r="AS91" s="27"/>
      <c r="AT91" s="326"/>
      <c r="AU91" s="326"/>
      <c r="AV91" s="326"/>
      <c r="AW91" s="326"/>
      <c r="AX91" s="326"/>
      <c r="AY91" s="326"/>
    </row>
    <row r="92" spans="1:51" s="342" customFormat="1" ht="15.75">
      <c r="A92" s="411" t="s">
        <v>160</v>
      </c>
      <c r="B92" s="418" t="s">
        <v>77</v>
      </c>
      <c r="C92" s="120"/>
      <c r="D92" s="52"/>
      <c r="E92" s="52"/>
      <c r="F92" s="467"/>
      <c r="G92" s="468">
        <v>6</v>
      </c>
      <c r="H92" s="432">
        <f t="shared" si="16"/>
        <v>180</v>
      </c>
      <c r="I92" s="429"/>
      <c r="J92" s="72"/>
      <c r="K92" s="73"/>
      <c r="L92" s="73"/>
      <c r="M92" s="127"/>
      <c r="N92" s="120"/>
      <c r="O92" s="384"/>
      <c r="P92" s="147"/>
      <c r="Q92" s="151"/>
      <c r="R92" s="152"/>
      <c r="S92" s="152"/>
      <c r="T92" s="368"/>
      <c r="U92" s="368"/>
      <c r="V92" s="368"/>
      <c r="W92" s="368"/>
      <c r="X92" s="368"/>
      <c r="Y92" s="368"/>
      <c r="Z92" s="341"/>
      <c r="AA92" s="341"/>
      <c r="AB92" s="341"/>
      <c r="AM92" s="331">
        <f t="shared" si="15"/>
      </c>
      <c r="AN92" s="331">
        <f t="shared" si="15"/>
      </c>
      <c r="AO92" s="331">
        <f t="shared" si="15"/>
      </c>
      <c r="AP92" s="331" t="str">
        <f t="shared" si="15"/>
        <v>так</v>
      </c>
      <c r="AQ92" s="331">
        <f t="shared" si="15"/>
      </c>
      <c r="AR92" s="331">
        <f t="shared" si="15"/>
      </c>
      <c r="AS92" s="27"/>
      <c r="AT92" s="326"/>
      <c r="AU92" s="326"/>
      <c r="AV92" s="326"/>
      <c r="AW92" s="326"/>
      <c r="AX92" s="326"/>
      <c r="AY92" s="326"/>
    </row>
    <row r="93" spans="1:51" s="342" customFormat="1" ht="15.75">
      <c r="A93" s="411"/>
      <c r="B93" s="418" t="s">
        <v>186</v>
      </c>
      <c r="C93" s="120"/>
      <c r="D93" s="52"/>
      <c r="E93" s="52"/>
      <c r="F93" s="467"/>
      <c r="G93" s="468">
        <v>4.5</v>
      </c>
      <c r="H93" s="432">
        <f t="shared" si="16"/>
        <v>135</v>
      </c>
      <c r="I93" s="429"/>
      <c r="J93" s="72"/>
      <c r="K93" s="73"/>
      <c r="L93" s="73"/>
      <c r="M93" s="127"/>
      <c r="N93" s="120"/>
      <c r="O93" s="384"/>
      <c r="P93" s="147"/>
      <c r="Q93" s="151"/>
      <c r="R93" s="152"/>
      <c r="S93" s="152"/>
      <c r="T93" s="368"/>
      <c r="U93" s="368"/>
      <c r="V93" s="368"/>
      <c r="W93" s="368"/>
      <c r="X93" s="368"/>
      <c r="Y93" s="368"/>
      <c r="Z93" s="341"/>
      <c r="AA93" s="341"/>
      <c r="AB93" s="341"/>
      <c r="AM93" s="331">
        <f t="shared" si="15"/>
      </c>
      <c r="AN93" s="331">
        <f t="shared" si="15"/>
      </c>
      <c r="AO93" s="331">
        <f t="shared" si="15"/>
      </c>
      <c r="AP93" s="331">
        <f t="shared" si="15"/>
      </c>
      <c r="AQ93" s="331" t="str">
        <f t="shared" si="15"/>
        <v>так</v>
      </c>
      <c r="AR93" s="331">
        <f t="shared" si="15"/>
      </c>
      <c r="AS93" s="27"/>
      <c r="AT93" s="326"/>
      <c r="AU93" s="326"/>
      <c r="AV93" s="326"/>
      <c r="AW93" s="326"/>
      <c r="AX93" s="326"/>
      <c r="AY93" s="326"/>
    </row>
    <row r="94" spans="1:51" s="342" customFormat="1" ht="15.75">
      <c r="A94" s="411"/>
      <c r="B94" s="421" t="s">
        <v>66</v>
      </c>
      <c r="C94" s="120"/>
      <c r="D94" s="52">
        <v>3</v>
      </c>
      <c r="E94" s="52"/>
      <c r="F94" s="467"/>
      <c r="G94" s="469">
        <v>1.5</v>
      </c>
      <c r="H94" s="434">
        <f t="shared" si="16"/>
        <v>45</v>
      </c>
      <c r="I94" s="430">
        <v>30</v>
      </c>
      <c r="J94" s="69">
        <v>15</v>
      </c>
      <c r="K94" s="70">
        <v>15</v>
      </c>
      <c r="L94" s="70"/>
      <c r="M94" s="126">
        <f>H94-I94</f>
        <v>15</v>
      </c>
      <c r="N94" s="113"/>
      <c r="O94" s="385"/>
      <c r="P94" s="162"/>
      <c r="Q94" s="245">
        <v>2</v>
      </c>
      <c r="R94" s="152"/>
      <c r="S94" s="152"/>
      <c r="T94" s="368"/>
      <c r="U94" s="368"/>
      <c r="V94" s="368"/>
      <c r="W94" s="368"/>
      <c r="X94" s="368"/>
      <c r="Y94" s="368"/>
      <c r="Z94" s="341"/>
      <c r="AA94" s="341"/>
      <c r="AB94" s="341"/>
      <c r="AM94" s="331"/>
      <c r="AN94" s="331"/>
      <c r="AO94" s="331"/>
      <c r="AP94" s="331"/>
      <c r="AQ94" s="331"/>
      <c r="AR94" s="331"/>
      <c r="AS94" s="27"/>
      <c r="AT94" s="326"/>
      <c r="AU94" s="326"/>
      <c r="AV94" s="326"/>
      <c r="AW94" s="326"/>
      <c r="AX94" s="326"/>
      <c r="AY94" s="326"/>
    </row>
    <row r="95" spans="1:51" s="342" customFormat="1" ht="16.5" thickBot="1">
      <c r="A95" s="462" t="s">
        <v>142</v>
      </c>
      <c r="B95" s="465" t="s">
        <v>82</v>
      </c>
      <c r="C95" s="251" t="s">
        <v>135</v>
      </c>
      <c r="D95" s="232"/>
      <c r="E95" s="232"/>
      <c r="F95" s="720"/>
      <c r="G95" s="793">
        <v>3</v>
      </c>
      <c r="H95" s="237">
        <f t="shared" si="16"/>
        <v>90</v>
      </c>
      <c r="I95" s="386">
        <f>J95+K95+L95</f>
        <v>32</v>
      </c>
      <c r="J95" s="216">
        <v>16</v>
      </c>
      <c r="K95" s="217">
        <v>16</v>
      </c>
      <c r="L95" s="217"/>
      <c r="M95" s="218">
        <f>H95-I95</f>
        <v>58</v>
      </c>
      <c r="N95" s="249"/>
      <c r="O95" s="223"/>
      <c r="P95" s="483"/>
      <c r="Q95" s="471"/>
      <c r="R95" s="234"/>
      <c r="S95" s="373">
        <v>4</v>
      </c>
      <c r="T95" s="368"/>
      <c r="U95" s="368"/>
      <c r="V95" s="368"/>
      <c r="W95" s="368"/>
      <c r="X95" s="368"/>
      <c r="Y95" s="368"/>
      <c r="Z95" s="341"/>
      <c r="AA95" s="341"/>
      <c r="AB95" s="341"/>
      <c r="AM95" s="331"/>
      <c r="AN95" s="331"/>
      <c r="AO95" s="331"/>
      <c r="AP95" s="331"/>
      <c r="AQ95" s="331"/>
      <c r="AR95" s="331"/>
      <c r="AS95" s="27"/>
      <c r="AT95" s="326"/>
      <c r="AU95" s="326"/>
      <c r="AV95" s="326"/>
      <c r="AW95" s="326"/>
      <c r="AX95" s="326"/>
      <c r="AY95" s="326"/>
    </row>
    <row r="96" spans="1:51" s="342" customFormat="1" ht="16.5" thickBot="1">
      <c r="A96" s="1089" t="s">
        <v>98</v>
      </c>
      <c r="B96" s="1089"/>
      <c r="C96" s="497"/>
      <c r="D96" s="721"/>
      <c r="E96" s="721"/>
      <c r="F96" s="174"/>
      <c r="G96" s="175">
        <f>G97+G98</f>
        <v>59</v>
      </c>
      <c r="H96" s="175">
        <f>G96*30</f>
        <v>1770</v>
      </c>
      <c r="I96" s="496"/>
      <c r="J96" s="496"/>
      <c r="K96" s="497"/>
      <c r="L96" s="497"/>
      <c r="M96" s="498"/>
      <c r="N96" s="703"/>
      <c r="O96" s="703"/>
      <c r="P96" s="703"/>
      <c r="Q96" s="703"/>
      <c r="R96" s="703"/>
      <c r="S96" s="703"/>
      <c r="T96" s="368"/>
      <c r="U96" s="368"/>
      <c r="V96" s="368"/>
      <c r="W96" s="368"/>
      <c r="X96" s="368"/>
      <c r="Y96" s="368"/>
      <c r="Z96" s="341"/>
      <c r="AA96" s="341"/>
      <c r="AB96" s="341"/>
      <c r="AM96" s="331"/>
      <c r="AN96" s="331"/>
      <c r="AO96" s="331"/>
      <c r="AP96" s="331"/>
      <c r="AQ96" s="331"/>
      <c r="AR96" s="331"/>
      <c r="AS96" s="27"/>
      <c r="AT96" s="326"/>
      <c r="AU96" s="326"/>
      <c r="AV96" s="326"/>
      <c r="AW96" s="326"/>
      <c r="AX96" s="326"/>
      <c r="AY96" s="326"/>
    </row>
    <row r="97" spans="1:51" s="342" customFormat="1" ht="18.75" thickBot="1">
      <c r="A97" s="1023" t="s">
        <v>186</v>
      </c>
      <c r="B97" s="1023"/>
      <c r="C97" s="157"/>
      <c r="D97" s="157"/>
      <c r="E97" s="157"/>
      <c r="F97" s="157"/>
      <c r="G97" s="158">
        <f>G61+G72+G75+G80+G85+G90+G93+G66</f>
        <v>25</v>
      </c>
      <c r="H97" s="641">
        <f>G97*30</f>
        <v>750</v>
      </c>
      <c r="I97" s="641"/>
      <c r="J97" s="641"/>
      <c r="K97" s="641"/>
      <c r="L97" s="641"/>
      <c r="M97" s="641"/>
      <c r="N97" s="159"/>
      <c r="O97" s="159"/>
      <c r="P97" s="159"/>
      <c r="Q97" s="159"/>
      <c r="R97" s="159"/>
      <c r="S97" s="159"/>
      <c r="T97" s="368"/>
      <c r="U97" s="368"/>
      <c r="V97" s="368"/>
      <c r="W97" s="368"/>
      <c r="X97" s="368"/>
      <c r="Y97" s="368"/>
      <c r="Z97" s="341"/>
      <c r="AA97" s="341"/>
      <c r="AB97" s="341"/>
      <c r="AM97" s="331"/>
      <c r="AN97" s="331"/>
      <c r="AO97" s="331"/>
      <c r="AP97" s="331"/>
      <c r="AQ97" s="331"/>
      <c r="AR97" s="331"/>
      <c r="AS97" s="27"/>
      <c r="AT97" s="326"/>
      <c r="AU97" s="326"/>
      <c r="AV97" s="326"/>
      <c r="AW97" s="326"/>
      <c r="AX97" s="326"/>
      <c r="AY97" s="326"/>
    </row>
    <row r="98" spans="1:51" s="342" customFormat="1" ht="19.5" thickBot="1">
      <c r="A98" s="1085" t="s">
        <v>153</v>
      </c>
      <c r="B98" s="1085"/>
      <c r="C98" s="155"/>
      <c r="D98" s="155"/>
      <c r="E98" s="155"/>
      <c r="F98" s="155"/>
      <c r="G98" s="156">
        <f>G62+G73+G76+G81+G86+G91+G94+G95+G67</f>
        <v>34</v>
      </c>
      <c r="H98" s="156">
        <f>G98*30</f>
        <v>1020</v>
      </c>
      <c r="I98" s="642">
        <f>I62+I73+I76+I81+I86+I91+I94+I95+I67</f>
        <v>596</v>
      </c>
      <c r="J98" s="643">
        <f>J62+J73+J76+J81+J86+J91+J94+J95+J67</f>
        <v>298</v>
      </c>
      <c r="K98" s="643">
        <f>K62+K73+K76+K81+K86+K91+K94+K95+K67</f>
        <v>223</v>
      </c>
      <c r="L98" s="643">
        <f>L62+L76+L81+L86+L91+L94+L95+L67</f>
        <v>75</v>
      </c>
      <c r="M98" s="643">
        <f>H98-I98+M91+M94+M95</f>
        <v>512</v>
      </c>
      <c r="N98" s="643">
        <f>SUM(N61:N97)</f>
        <v>6</v>
      </c>
      <c r="O98" s="643">
        <f>SUM(O60:O97)</f>
        <v>11</v>
      </c>
      <c r="P98" s="706">
        <f>SUM(P60:P97)</f>
        <v>13</v>
      </c>
      <c r="Q98" s="707">
        <f>SUM(Q60:Q97)</f>
        <v>12</v>
      </c>
      <c r="R98" s="643">
        <f>SUM(R60:R97)</f>
        <v>3</v>
      </c>
      <c r="S98" s="643">
        <f>SUM(S60:S97)</f>
        <v>4</v>
      </c>
      <c r="T98" s="368"/>
      <c r="U98" s="368"/>
      <c r="V98" s="368"/>
      <c r="W98" s="368"/>
      <c r="X98" s="368"/>
      <c r="Y98" s="368"/>
      <c r="Z98" s="341"/>
      <c r="AA98" s="341"/>
      <c r="AB98" s="341"/>
      <c r="AM98" s="331"/>
      <c r="AN98" s="331"/>
      <c r="AO98" s="331"/>
      <c r="AP98" s="331"/>
      <c r="AQ98" s="331"/>
      <c r="AR98" s="331"/>
      <c r="AS98" s="27"/>
      <c r="AT98" s="326"/>
      <c r="AU98" s="326"/>
      <c r="AV98" s="326"/>
      <c r="AW98" s="326"/>
      <c r="AX98" s="326"/>
      <c r="AY98" s="326"/>
    </row>
    <row r="99" spans="1:51" s="342" customFormat="1" ht="19.5" thickBot="1">
      <c r="A99" s="1035" t="s">
        <v>155</v>
      </c>
      <c r="B99" s="1036"/>
      <c r="C99" s="1036"/>
      <c r="D99" s="1036"/>
      <c r="E99" s="1036"/>
      <c r="F99" s="1036"/>
      <c r="G99" s="1036"/>
      <c r="H99" s="1037"/>
      <c r="I99" s="1036"/>
      <c r="J99" s="1036"/>
      <c r="K99" s="1036"/>
      <c r="L99" s="1036"/>
      <c r="M99" s="1036"/>
      <c r="N99" s="1036"/>
      <c r="O99" s="1036"/>
      <c r="P99" s="1036"/>
      <c r="Q99" s="1036"/>
      <c r="R99" s="1036"/>
      <c r="S99" s="1038"/>
      <c r="T99" s="368"/>
      <c r="U99" s="368"/>
      <c r="V99" s="368"/>
      <c r="W99" s="368"/>
      <c r="X99" s="368"/>
      <c r="Y99" s="368"/>
      <c r="Z99" s="341"/>
      <c r="AA99" s="341"/>
      <c r="AB99" s="341"/>
      <c r="AM99" s="331"/>
      <c r="AN99" s="331"/>
      <c r="AO99" s="331"/>
      <c r="AP99" s="331"/>
      <c r="AQ99" s="331"/>
      <c r="AR99" s="331"/>
      <c r="AS99" s="27"/>
      <c r="AT99" s="326"/>
      <c r="AU99" s="326"/>
      <c r="AV99" s="326"/>
      <c r="AW99" s="326"/>
      <c r="AX99" s="326"/>
      <c r="AY99" s="326"/>
    </row>
    <row r="100" spans="1:51" s="342" customFormat="1" ht="15.75">
      <c r="A100" s="436" t="s">
        <v>67</v>
      </c>
      <c r="B100" s="439" t="s">
        <v>195</v>
      </c>
      <c r="C100" s="133"/>
      <c r="D100" s="83"/>
      <c r="E100" s="83"/>
      <c r="F100" s="442"/>
      <c r="G100" s="444">
        <v>3</v>
      </c>
      <c r="H100" s="447">
        <f aca="true" t="shared" si="18" ref="H100:H105">G100*30</f>
        <v>90</v>
      </c>
      <c r="I100" s="133"/>
      <c r="J100" s="83"/>
      <c r="K100" s="83"/>
      <c r="L100" s="83"/>
      <c r="M100" s="188"/>
      <c r="N100" s="133"/>
      <c r="O100" s="83"/>
      <c r="P100" s="189"/>
      <c r="Q100" s="89"/>
      <c r="R100" s="90"/>
      <c r="S100" s="90"/>
      <c r="T100" s="368"/>
      <c r="U100" s="368"/>
      <c r="V100" s="368"/>
      <c r="W100" s="368"/>
      <c r="X100" s="368"/>
      <c r="Y100" s="368"/>
      <c r="Z100" s="341"/>
      <c r="AA100" s="341"/>
      <c r="AB100" s="341"/>
      <c r="AM100" s="331"/>
      <c r="AN100" s="331"/>
      <c r="AO100" s="331"/>
      <c r="AP100" s="331"/>
      <c r="AQ100" s="331"/>
      <c r="AR100" s="331"/>
      <c r="AS100" s="27"/>
      <c r="AT100" s="326"/>
      <c r="AU100" s="326"/>
      <c r="AV100" s="326"/>
      <c r="AW100" s="326"/>
      <c r="AX100" s="326"/>
      <c r="AY100" s="326"/>
    </row>
    <row r="101" spans="1:51" s="266" customFormat="1" ht="15.75">
      <c r="A101" s="437" t="s">
        <v>58</v>
      </c>
      <c r="B101" s="440" t="s">
        <v>196</v>
      </c>
      <c r="C101" s="134"/>
      <c r="D101" s="86"/>
      <c r="E101" s="86"/>
      <c r="F101" s="135"/>
      <c r="G101" s="445">
        <v>3</v>
      </c>
      <c r="H101" s="446">
        <f t="shared" si="18"/>
        <v>90</v>
      </c>
      <c r="I101" s="134"/>
      <c r="J101" s="86"/>
      <c r="K101" s="86"/>
      <c r="L101" s="86"/>
      <c r="M101" s="135"/>
      <c r="N101" s="134"/>
      <c r="O101" s="86"/>
      <c r="P101" s="145"/>
      <c r="Q101" s="144"/>
      <c r="R101" s="84"/>
      <c r="S101" s="84"/>
      <c r="T101" s="294"/>
      <c r="U101" s="294"/>
      <c r="V101" s="294"/>
      <c r="W101" s="294"/>
      <c r="X101" s="294"/>
      <c r="Y101" s="294"/>
      <c r="AM101" s="326"/>
      <c r="AN101" s="326"/>
      <c r="AO101" s="326"/>
      <c r="AP101" s="326"/>
      <c r="AQ101" s="326"/>
      <c r="AR101" s="326">
        <f t="shared" si="15"/>
      </c>
      <c r="AT101" s="326"/>
      <c r="AU101" s="326"/>
      <c r="AV101" s="326"/>
      <c r="AW101" s="326"/>
      <c r="AX101" s="326"/>
      <c r="AY101" s="326"/>
    </row>
    <row r="102" spans="1:51" s="266" customFormat="1" ht="18.75" customHeight="1" thickBot="1">
      <c r="A102" s="438" t="s">
        <v>59</v>
      </c>
      <c r="B102" s="441" t="s">
        <v>86</v>
      </c>
      <c r="C102" s="435"/>
      <c r="D102" s="390" t="s">
        <v>135</v>
      </c>
      <c r="E102" s="390"/>
      <c r="F102" s="443"/>
      <c r="G102" s="505">
        <v>6.5</v>
      </c>
      <c r="H102" s="446">
        <f t="shared" si="18"/>
        <v>195</v>
      </c>
      <c r="I102" s="391"/>
      <c r="J102" s="299"/>
      <c r="K102" s="299"/>
      <c r="L102" s="299"/>
      <c r="M102" s="392"/>
      <c r="N102" s="393"/>
      <c r="O102" s="299"/>
      <c r="P102" s="146"/>
      <c r="Q102" s="144"/>
      <c r="R102" s="84"/>
      <c r="S102" s="84" t="s">
        <v>85</v>
      </c>
      <c r="T102" s="294"/>
      <c r="U102" s="294"/>
      <c r="V102" s="294"/>
      <c r="W102" s="294"/>
      <c r="X102" s="294"/>
      <c r="Y102" s="294"/>
      <c r="AM102" s="326">
        <f t="shared" si="15"/>
      </c>
      <c r="AN102" s="326">
        <f t="shared" si="15"/>
      </c>
      <c r="AO102" s="326">
        <f t="shared" si="15"/>
      </c>
      <c r="AP102" s="326">
        <f t="shared" si="15"/>
      </c>
      <c r="AQ102" s="326">
        <f t="shared" si="15"/>
      </c>
      <c r="AR102" s="326">
        <f t="shared" si="15"/>
      </c>
      <c r="AT102" s="326"/>
      <c r="AU102" s="326"/>
      <c r="AV102" s="326"/>
      <c r="AW102" s="326"/>
      <c r="AX102" s="326"/>
      <c r="AY102" s="326"/>
    </row>
    <row r="103" spans="1:51" s="27" customFormat="1" ht="16.5" thickBot="1">
      <c r="A103" s="1039" t="s">
        <v>98</v>
      </c>
      <c r="B103" s="1039"/>
      <c r="C103" s="394"/>
      <c r="D103" s="394"/>
      <c r="E103" s="394"/>
      <c r="F103" s="394"/>
      <c r="G103" s="395">
        <f>G100+G101+G102</f>
        <v>12.5</v>
      </c>
      <c r="H103" s="495">
        <f t="shared" si="18"/>
        <v>375</v>
      </c>
      <c r="I103" s="396"/>
      <c r="J103" s="397"/>
      <c r="K103" s="397"/>
      <c r="L103" s="397"/>
      <c r="M103" s="397"/>
      <c r="N103" s="397"/>
      <c r="O103" s="397"/>
      <c r="P103" s="181"/>
      <c r="Q103" s="182"/>
      <c r="R103" s="182"/>
      <c r="S103" s="182"/>
      <c r="T103" s="82"/>
      <c r="U103" s="82"/>
      <c r="V103" s="82"/>
      <c r="W103" s="82"/>
      <c r="X103" s="82"/>
      <c r="Y103" s="82"/>
      <c r="AM103" s="331"/>
      <c r="AN103" s="331"/>
      <c r="AO103" s="331"/>
      <c r="AP103" s="331"/>
      <c r="AQ103" s="331"/>
      <c r="AR103" s="331"/>
      <c r="AT103" s="331"/>
      <c r="AU103" s="331"/>
      <c r="AV103" s="331"/>
      <c r="AW103" s="331"/>
      <c r="AX103" s="331"/>
      <c r="AY103" s="331"/>
    </row>
    <row r="104" spans="1:51" s="85" customFormat="1" ht="16.5" thickBot="1">
      <c r="A104" s="1023" t="s">
        <v>194</v>
      </c>
      <c r="B104" s="1023"/>
      <c r="C104" s="398"/>
      <c r="D104" s="398"/>
      <c r="E104" s="398"/>
      <c r="F104" s="398"/>
      <c r="G104" s="399">
        <f>G100+G101</f>
        <v>6</v>
      </c>
      <c r="H104" s="398">
        <f>G104*30</f>
        <v>180</v>
      </c>
      <c r="I104" s="400"/>
      <c r="J104" s="401"/>
      <c r="K104" s="401"/>
      <c r="L104" s="401"/>
      <c r="M104" s="401"/>
      <c r="N104" s="401"/>
      <c r="O104" s="401"/>
      <c r="P104" s="183"/>
      <c r="Q104" s="184"/>
      <c r="R104" s="184"/>
      <c r="S104" s="184"/>
      <c r="T104" s="82"/>
      <c r="U104" s="82"/>
      <c r="V104" s="82"/>
      <c r="W104" s="82"/>
      <c r="X104" s="82"/>
      <c r="Y104" s="82"/>
      <c r="AA104" s="27" t="s">
        <v>48</v>
      </c>
      <c r="AB104" s="247" t="e">
        <f>AB11+AB33+AB73+#REF!</f>
        <v>#REF!</v>
      </c>
      <c r="AM104" s="326">
        <f aca="true" t="shared" si="19" ref="AM104:AR104">IF(N100&lt;&gt;0,"так","")</f>
      </c>
      <c r="AN104" s="326">
        <f t="shared" si="19"/>
      </c>
      <c r="AO104" s="326">
        <f t="shared" si="19"/>
      </c>
      <c r="AP104" s="326">
        <f t="shared" si="19"/>
      </c>
      <c r="AQ104" s="326">
        <f t="shared" si="19"/>
      </c>
      <c r="AR104" s="326">
        <f t="shared" si="19"/>
      </c>
      <c r="AT104" s="506"/>
      <c r="AU104" s="506"/>
      <c r="AV104" s="506"/>
      <c r="AW104" s="506"/>
      <c r="AX104" s="506"/>
      <c r="AY104" s="506"/>
    </row>
    <row r="105" spans="1:51" s="27" customFormat="1" ht="18.75" thickBot="1">
      <c r="A105" s="1075" t="s">
        <v>153</v>
      </c>
      <c r="B105" s="1076"/>
      <c r="C105" s="402"/>
      <c r="D105" s="402"/>
      <c r="E105" s="402"/>
      <c r="F105" s="402"/>
      <c r="G105" s="403">
        <f>G102</f>
        <v>6.5</v>
      </c>
      <c r="H105" s="398">
        <f t="shared" si="18"/>
        <v>195</v>
      </c>
      <c r="I105" s="404"/>
      <c r="J105" s="405"/>
      <c r="K105" s="405"/>
      <c r="L105" s="405"/>
      <c r="M105" s="405"/>
      <c r="N105" s="405"/>
      <c r="O105" s="405"/>
      <c r="P105" s="185"/>
      <c r="Q105" s="186"/>
      <c r="R105" s="186"/>
      <c r="S105" s="186"/>
      <c r="T105" s="82"/>
      <c r="U105" s="82"/>
      <c r="V105" s="82"/>
      <c r="W105" s="82"/>
      <c r="X105" s="82"/>
      <c r="Y105" s="82"/>
      <c r="AA105" s="27" t="s">
        <v>49</v>
      </c>
      <c r="AB105" s="247" t="e">
        <f>AB12+AB34+AB74+#REF!+G104+G107</f>
        <v>#REF!</v>
      </c>
      <c r="AM105" s="326"/>
      <c r="AN105" s="326">
        <f>IF(O101&lt;&gt;0,"так","")</f>
      </c>
      <c r="AO105" s="331"/>
      <c r="AP105" s="331"/>
      <c r="AQ105" s="331"/>
      <c r="AR105" s="331"/>
      <c r="AT105" s="331"/>
      <c r="AU105" s="331"/>
      <c r="AV105" s="331"/>
      <c r="AW105" s="331"/>
      <c r="AX105" s="331"/>
      <c r="AY105" s="331"/>
    </row>
    <row r="106" spans="1:51" s="27" customFormat="1" ht="19.5" thickBot="1">
      <c r="A106" s="1040" t="s">
        <v>174</v>
      </c>
      <c r="B106" s="1040"/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40"/>
      <c r="O106" s="1040"/>
      <c r="P106" s="1040"/>
      <c r="Q106" s="1040"/>
      <c r="R106" s="1040"/>
      <c r="S106" s="1040"/>
      <c r="T106" s="82"/>
      <c r="U106" s="82"/>
      <c r="V106" s="82"/>
      <c r="W106" s="82"/>
      <c r="X106" s="82"/>
      <c r="Y106" s="82"/>
      <c r="AM106" s="331"/>
      <c r="AN106" s="331"/>
      <c r="AO106" s="331"/>
      <c r="AP106" s="331"/>
      <c r="AQ106" s="331"/>
      <c r="AR106" s="331"/>
      <c r="AT106" s="326"/>
      <c r="AU106" s="326"/>
      <c r="AV106" s="326"/>
      <c r="AW106" s="326"/>
      <c r="AX106" s="326"/>
      <c r="AY106" s="326"/>
    </row>
    <row r="107" spans="1:51" s="27" customFormat="1" ht="16.5" thickBot="1">
      <c r="A107" s="448" t="s">
        <v>67</v>
      </c>
      <c r="B107" s="449" t="s">
        <v>175</v>
      </c>
      <c r="C107" s="450"/>
      <c r="D107" s="451"/>
      <c r="E107" s="451"/>
      <c r="F107" s="452" t="s">
        <v>135</v>
      </c>
      <c r="G107" s="453">
        <v>7.5</v>
      </c>
      <c r="H107" s="452">
        <f>30*G107</f>
        <v>225</v>
      </c>
      <c r="I107" s="450"/>
      <c r="J107" s="454"/>
      <c r="K107" s="454"/>
      <c r="L107" s="454"/>
      <c r="M107" s="455"/>
      <c r="N107" s="456"/>
      <c r="O107" s="454"/>
      <c r="P107" s="457"/>
      <c r="Q107" s="458"/>
      <c r="R107" s="459"/>
      <c r="S107" s="460" t="s">
        <v>85</v>
      </c>
      <c r="T107" s="82"/>
      <c r="U107" s="82"/>
      <c r="V107" s="82"/>
      <c r="W107" s="82"/>
      <c r="X107" s="82"/>
      <c r="Y107" s="82"/>
      <c r="AM107" s="331" t="e">
        <f>IF(#REF!&lt;&gt;0,"так","")</f>
        <v>#REF!</v>
      </c>
      <c r="AN107" s="331"/>
      <c r="AO107" s="331"/>
      <c r="AP107" s="331"/>
      <c r="AQ107" s="331"/>
      <c r="AR107" s="331"/>
      <c r="AT107" s="326"/>
      <c r="AU107" s="326"/>
      <c r="AV107" s="326"/>
      <c r="AW107" s="326"/>
      <c r="AX107" s="326"/>
      <c r="AY107" s="326"/>
    </row>
    <row r="108" spans="1:51" s="27" customFormat="1" ht="16.5" thickBot="1">
      <c r="A108" s="1023" t="s">
        <v>176</v>
      </c>
      <c r="B108" s="1023"/>
      <c r="C108" s="213"/>
      <c r="D108" s="213"/>
      <c r="E108" s="213"/>
      <c r="F108" s="214"/>
      <c r="G108" s="175">
        <f>G103+G107</f>
        <v>20</v>
      </c>
      <c r="H108" s="213">
        <f>30*G108</f>
        <v>600</v>
      </c>
      <c r="I108" s="178"/>
      <c r="J108" s="178"/>
      <c r="K108" s="179"/>
      <c r="L108" s="179"/>
      <c r="M108" s="180"/>
      <c r="N108" s="213"/>
      <c r="O108" s="406"/>
      <c r="P108" s="177"/>
      <c r="Q108" s="187"/>
      <c r="R108" s="187"/>
      <c r="S108" s="187"/>
      <c r="T108" s="82"/>
      <c r="U108" s="82"/>
      <c r="V108" s="82"/>
      <c r="W108" s="82"/>
      <c r="X108" s="82"/>
      <c r="Y108" s="82"/>
      <c r="AM108" s="331">
        <f>IF(N103&lt;&gt;0,"так","")</f>
      </c>
      <c r="AN108" s="331"/>
      <c r="AO108" s="331"/>
      <c r="AP108" s="331"/>
      <c r="AQ108" s="331"/>
      <c r="AR108" s="331"/>
      <c r="AT108" s="331"/>
      <c r="AU108" s="331"/>
      <c r="AV108" s="331"/>
      <c r="AW108" s="331"/>
      <c r="AX108" s="331"/>
      <c r="AY108" s="331"/>
    </row>
    <row r="109" spans="1:51" s="27" customFormat="1" ht="16.5" thickBot="1">
      <c r="A109" s="1072"/>
      <c r="B109" s="1073"/>
      <c r="C109" s="1073"/>
      <c r="D109" s="1073"/>
      <c r="E109" s="1073"/>
      <c r="F109" s="1073"/>
      <c r="G109" s="1073"/>
      <c r="H109" s="1073"/>
      <c r="I109" s="1073"/>
      <c r="J109" s="1073"/>
      <c r="K109" s="1073"/>
      <c r="L109" s="1073"/>
      <c r="M109" s="1073"/>
      <c r="N109" s="1073"/>
      <c r="O109" s="1073"/>
      <c r="P109" s="1073"/>
      <c r="Q109" s="1073"/>
      <c r="R109" s="1073"/>
      <c r="S109" s="1074"/>
      <c r="T109" s="82"/>
      <c r="U109" s="82"/>
      <c r="V109" s="82"/>
      <c r="W109" s="82"/>
      <c r="X109" s="82"/>
      <c r="Y109" s="82"/>
      <c r="AM109" s="331"/>
      <c r="AN109" s="331"/>
      <c r="AO109" s="331"/>
      <c r="AP109" s="331"/>
      <c r="AQ109" s="331"/>
      <c r="AR109" s="331"/>
      <c r="AT109" s="331"/>
      <c r="AU109" s="331"/>
      <c r="AV109" s="331"/>
      <c r="AW109" s="331"/>
      <c r="AX109" s="331"/>
      <c r="AY109" s="331"/>
    </row>
    <row r="110" spans="1:51" s="27" customFormat="1" ht="16.5" thickBot="1">
      <c r="A110" s="1020" t="s">
        <v>110</v>
      </c>
      <c r="B110" s="1066"/>
      <c r="C110" s="1066"/>
      <c r="D110" s="1066"/>
      <c r="E110" s="1066"/>
      <c r="F110" s="1066"/>
      <c r="G110" s="1066"/>
      <c r="H110" s="1066"/>
      <c r="I110" s="1066"/>
      <c r="J110" s="1066"/>
      <c r="K110" s="1066"/>
      <c r="L110" s="1066"/>
      <c r="M110" s="1066"/>
      <c r="N110" s="1066"/>
      <c r="O110" s="1066"/>
      <c r="P110" s="1066"/>
      <c r="Q110" s="1066"/>
      <c r="R110" s="1066"/>
      <c r="S110" s="1067"/>
      <c r="T110" s="82"/>
      <c r="U110" s="82"/>
      <c r="V110" s="82"/>
      <c r="W110" s="82"/>
      <c r="X110" s="82"/>
      <c r="Y110" s="82"/>
      <c r="AM110" s="331"/>
      <c r="AN110" s="331"/>
      <c r="AO110" s="331"/>
      <c r="AP110" s="331"/>
      <c r="AQ110" s="331"/>
      <c r="AR110" s="331"/>
      <c r="AT110" s="331"/>
      <c r="AU110" s="331"/>
      <c r="AV110" s="331"/>
      <c r="AW110" s="331"/>
      <c r="AX110" s="331"/>
      <c r="AY110" s="331"/>
    </row>
    <row r="111" spans="1:51" s="27" customFormat="1" ht="19.5" thickBot="1">
      <c r="A111" s="1018" t="s">
        <v>209</v>
      </c>
      <c r="B111" s="1104"/>
      <c r="C111" s="1104"/>
      <c r="D111" s="1104"/>
      <c r="E111" s="1104"/>
      <c r="F111" s="1104"/>
      <c r="G111" s="1104"/>
      <c r="H111" s="1104"/>
      <c r="I111" s="1104"/>
      <c r="J111" s="1104"/>
      <c r="K111" s="1104"/>
      <c r="L111" s="1104"/>
      <c r="M111" s="1104"/>
      <c r="N111" s="1104"/>
      <c r="O111" s="1104"/>
      <c r="P111" s="1104"/>
      <c r="Q111" s="1104"/>
      <c r="R111" s="1104"/>
      <c r="S111" s="1105"/>
      <c r="T111" s="82"/>
      <c r="U111" s="82"/>
      <c r="V111" s="82"/>
      <c r="W111" s="82"/>
      <c r="X111" s="82"/>
      <c r="Y111" s="82"/>
      <c r="AM111" s="331"/>
      <c r="AN111" s="331"/>
      <c r="AO111" s="331"/>
      <c r="AP111" s="331"/>
      <c r="AQ111" s="331"/>
      <c r="AR111" s="331"/>
      <c r="AT111" s="331"/>
      <c r="AU111" s="331"/>
      <c r="AV111" s="331"/>
      <c r="AW111" s="331"/>
      <c r="AX111" s="331"/>
      <c r="AY111" s="331"/>
    </row>
    <row r="112" spans="1:51" s="27" customFormat="1" ht="16.5" thickBot="1">
      <c r="A112" s="780"/>
      <c r="B112" s="794" t="s">
        <v>210</v>
      </c>
      <c r="C112" s="781"/>
      <c r="D112" s="781"/>
      <c r="E112" s="781"/>
      <c r="F112" s="781"/>
      <c r="G112" s="781" t="s">
        <v>59</v>
      </c>
      <c r="H112" s="781">
        <f>G112*30</f>
        <v>90</v>
      </c>
      <c r="I112" s="781"/>
      <c r="J112" s="781"/>
      <c r="K112" s="781"/>
      <c r="L112" s="781"/>
      <c r="M112" s="781"/>
      <c r="N112" s="781"/>
      <c r="O112" s="781"/>
      <c r="P112" s="781"/>
      <c r="Q112" s="781"/>
      <c r="R112" s="781"/>
      <c r="S112" s="782"/>
      <c r="T112" s="82"/>
      <c r="U112" s="82"/>
      <c r="V112" s="82"/>
      <c r="W112" s="82"/>
      <c r="X112" s="82"/>
      <c r="Y112" s="82"/>
      <c r="AM112" s="331"/>
      <c r="AN112" s="331"/>
      <c r="AO112" s="331"/>
      <c r="AP112" s="331"/>
      <c r="AQ112" s="331"/>
      <c r="AR112" s="331"/>
      <c r="AT112" s="331"/>
      <c r="AU112" s="331"/>
      <c r="AV112" s="331"/>
      <c r="AW112" s="331"/>
      <c r="AX112" s="331"/>
      <c r="AY112" s="331"/>
    </row>
    <row r="113" spans="1:51" s="27" customFormat="1" ht="15.75">
      <c r="A113" s="783"/>
      <c r="B113" s="795" t="s">
        <v>211</v>
      </c>
      <c r="C113" s="784"/>
      <c r="D113" s="784"/>
      <c r="E113" s="784"/>
      <c r="F113" s="784"/>
      <c r="G113" s="784">
        <v>3</v>
      </c>
      <c r="H113" s="781">
        <f>G113*30</f>
        <v>90</v>
      </c>
      <c r="I113" s="784"/>
      <c r="J113" s="784"/>
      <c r="K113" s="784"/>
      <c r="L113" s="784"/>
      <c r="M113" s="784"/>
      <c r="N113" s="784"/>
      <c r="O113" s="784"/>
      <c r="P113" s="784"/>
      <c r="Q113" s="784"/>
      <c r="R113" s="784"/>
      <c r="S113" s="121"/>
      <c r="T113" s="82"/>
      <c r="U113" s="82"/>
      <c r="V113" s="82"/>
      <c r="W113" s="82"/>
      <c r="X113" s="82"/>
      <c r="Y113" s="82"/>
      <c r="AM113" s="331"/>
      <c r="AN113" s="331"/>
      <c r="AO113" s="331"/>
      <c r="AP113" s="331"/>
      <c r="AQ113" s="331"/>
      <c r="AR113" s="331"/>
      <c r="AT113" s="331"/>
      <c r="AU113" s="331"/>
      <c r="AV113" s="331"/>
      <c r="AW113" s="331"/>
      <c r="AX113" s="331"/>
      <c r="AY113" s="331"/>
    </row>
    <row r="114" spans="1:51" s="27" customFormat="1" ht="16.5" thickBot="1">
      <c r="A114" s="786"/>
      <c r="B114" s="788" t="s">
        <v>194</v>
      </c>
      <c r="C114" s="787"/>
      <c r="D114" s="787"/>
      <c r="E114" s="787"/>
      <c r="F114" s="787"/>
      <c r="G114" s="788">
        <v>6</v>
      </c>
      <c r="H114" s="785">
        <f>G114*30</f>
        <v>180</v>
      </c>
      <c r="I114" s="787"/>
      <c r="J114" s="787"/>
      <c r="K114" s="787"/>
      <c r="L114" s="787"/>
      <c r="M114" s="787"/>
      <c r="N114" s="787"/>
      <c r="O114" s="787"/>
      <c r="P114" s="787"/>
      <c r="Q114" s="787"/>
      <c r="R114" s="787"/>
      <c r="S114" s="789"/>
      <c r="T114" s="82"/>
      <c r="U114" s="82"/>
      <c r="V114" s="82"/>
      <c r="W114" s="82"/>
      <c r="X114" s="82"/>
      <c r="Y114" s="82"/>
      <c r="AM114" s="331"/>
      <c r="AN114" s="331"/>
      <c r="AO114" s="331"/>
      <c r="AP114" s="331"/>
      <c r="AQ114" s="331"/>
      <c r="AR114" s="331"/>
      <c r="AT114" s="331"/>
      <c r="AU114" s="331"/>
      <c r="AV114" s="331"/>
      <c r="AW114" s="331"/>
      <c r="AX114" s="331"/>
      <c r="AY114" s="331"/>
    </row>
    <row r="115" spans="1:51" s="27" customFormat="1" ht="20.25" thickBot="1">
      <c r="A115" s="1068" t="s">
        <v>156</v>
      </c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70"/>
      <c r="T115" s="82"/>
      <c r="U115" s="82"/>
      <c r="V115" s="82"/>
      <c r="W115" s="82"/>
      <c r="X115" s="82"/>
      <c r="Y115" s="82"/>
      <c r="AM115" s="331"/>
      <c r="AN115" s="331"/>
      <c r="AO115" s="331"/>
      <c r="AP115" s="331"/>
      <c r="AQ115" s="331"/>
      <c r="AR115" s="331"/>
      <c r="AT115" s="331"/>
      <c r="AU115" s="331"/>
      <c r="AV115" s="331"/>
      <c r="AW115" s="331"/>
      <c r="AX115" s="331"/>
      <c r="AY115" s="331"/>
    </row>
    <row r="116" spans="1:51" s="266" customFormat="1" ht="24" customHeight="1">
      <c r="A116" s="1101"/>
      <c r="B116" s="1102"/>
      <c r="C116" s="1102"/>
      <c r="D116" s="1102"/>
      <c r="E116" s="1102"/>
      <c r="F116" s="1102"/>
      <c r="G116" s="1102"/>
      <c r="H116" s="1102"/>
      <c r="I116" s="1102"/>
      <c r="J116" s="1102"/>
      <c r="K116" s="1102"/>
      <c r="L116" s="1102"/>
      <c r="M116" s="1102"/>
      <c r="N116" s="1102"/>
      <c r="O116" s="1102"/>
      <c r="P116" s="1102"/>
      <c r="Q116" s="1102"/>
      <c r="R116" s="1102"/>
      <c r="S116" s="1103"/>
      <c r="T116" s="294"/>
      <c r="U116" s="294"/>
      <c r="V116" s="294"/>
      <c r="W116" s="294"/>
      <c r="X116" s="294"/>
      <c r="Y116" s="294"/>
      <c r="AM116" s="325"/>
      <c r="AN116" s="325"/>
      <c r="AO116" s="325"/>
      <c r="AP116" s="325"/>
      <c r="AQ116" s="325"/>
      <c r="AR116" s="325"/>
      <c r="AT116" s="325"/>
      <c r="AU116" s="325"/>
      <c r="AV116" s="325"/>
      <c r="AW116" s="325"/>
      <c r="AX116" s="325"/>
      <c r="AY116" s="325"/>
    </row>
    <row r="117" spans="1:51" s="266" customFormat="1" ht="42" customHeight="1">
      <c r="A117" s="921" t="s">
        <v>67</v>
      </c>
      <c r="B117" s="811" t="s">
        <v>212</v>
      </c>
      <c r="C117" s="922"/>
      <c r="D117" s="923" t="s">
        <v>231</v>
      </c>
      <c r="E117" s="923"/>
      <c r="F117" s="921"/>
      <c r="G117" s="823">
        <v>3</v>
      </c>
      <c r="H117" s="824">
        <f>G117*30</f>
        <v>90</v>
      </c>
      <c r="I117" s="922"/>
      <c r="J117" s="923"/>
      <c r="K117" s="923"/>
      <c r="L117" s="923"/>
      <c r="M117" s="921"/>
      <c r="N117" s="922"/>
      <c r="O117" s="924"/>
      <c r="P117" s="921"/>
      <c r="Q117" s="922"/>
      <c r="R117" s="923"/>
      <c r="S117" s="923"/>
      <c r="T117" s="294"/>
      <c r="U117" s="294"/>
      <c r="V117" s="294"/>
      <c r="W117" s="294"/>
      <c r="X117" s="294"/>
      <c r="Y117" s="294"/>
      <c r="AM117" s="325"/>
      <c r="AN117" s="325"/>
      <c r="AO117" s="325"/>
      <c r="AP117" s="325"/>
      <c r="AQ117" s="325"/>
      <c r="AR117" s="325"/>
      <c r="AT117" s="325"/>
      <c r="AU117" s="325"/>
      <c r="AV117" s="325"/>
      <c r="AW117" s="325"/>
      <c r="AX117" s="325"/>
      <c r="AY117" s="325"/>
    </row>
    <row r="118" spans="1:51" s="266" customFormat="1" ht="37.5" customHeight="1">
      <c r="A118" s="921" t="s">
        <v>58</v>
      </c>
      <c r="B118" s="811" t="s">
        <v>213</v>
      </c>
      <c r="C118" s="922"/>
      <c r="D118" s="923" t="s">
        <v>231</v>
      </c>
      <c r="E118" s="923"/>
      <c r="F118" s="921"/>
      <c r="G118" s="823">
        <v>3</v>
      </c>
      <c r="H118" s="824">
        <f>G118*30</f>
        <v>90</v>
      </c>
      <c r="I118" s="922"/>
      <c r="J118" s="923"/>
      <c r="K118" s="923"/>
      <c r="L118" s="923"/>
      <c r="M118" s="921"/>
      <c r="N118" s="922"/>
      <c r="O118" s="924"/>
      <c r="P118" s="921"/>
      <c r="Q118" s="922"/>
      <c r="R118" s="923"/>
      <c r="S118" s="923"/>
      <c r="T118" s="294"/>
      <c r="U118" s="294"/>
      <c r="V118" s="294"/>
      <c r="W118" s="294"/>
      <c r="X118" s="294"/>
      <c r="Y118" s="294"/>
      <c r="AM118" s="325"/>
      <c r="AN118" s="325"/>
      <c r="AO118" s="325"/>
      <c r="AP118" s="325"/>
      <c r="AQ118" s="325"/>
      <c r="AR118" s="325"/>
      <c r="AT118" s="325"/>
      <c r="AU118" s="325"/>
      <c r="AV118" s="325"/>
      <c r="AW118" s="325"/>
      <c r="AX118" s="325"/>
      <c r="AY118" s="325"/>
    </row>
    <row r="119" spans="1:25" s="326" customFormat="1" ht="24" customHeight="1">
      <c r="A119" s="921" t="s">
        <v>59</v>
      </c>
      <c r="B119" s="925" t="s">
        <v>199</v>
      </c>
      <c r="C119" s="922"/>
      <c r="D119" s="923"/>
      <c r="E119" s="923"/>
      <c r="F119" s="921"/>
      <c r="G119" s="926"/>
      <c r="H119" s="927"/>
      <c r="I119" s="922"/>
      <c r="J119" s="923"/>
      <c r="K119" s="923"/>
      <c r="L119" s="923"/>
      <c r="M119" s="921"/>
      <c r="N119" s="922"/>
      <c r="O119" s="924"/>
      <c r="P119" s="921"/>
      <c r="Q119" s="922"/>
      <c r="R119" s="923"/>
      <c r="S119" s="923"/>
      <c r="T119" s="753"/>
      <c r="U119" s="753"/>
      <c r="V119" s="753"/>
      <c r="W119" s="753"/>
      <c r="X119" s="753"/>
      <c r="Y119" s="753"/>
    </row>
    <row r="120" spans="1:25" s="326" customFormat="1" ht="41.25" customHeight="1">
      <c r="A120" s="820" t="s">
        <v>100</v>
      </c>
      <c r="B120" s="812" t="s">
        <v>170</v>
      </c>
      <c r="C120" s="167"/>
      <c r="D120" s="165"/>
      <c r="E120" s="165"/>
      <c r="F120" s="742"/>
      <c r="G120" s="803">
        <v>9</v>
      </c>
      <c r="H120" s="470">
        <f aca="true" t="shared" si="20" ref="H120:H129">G120*30</f>
        <v>270</v>
      </c>
      <c r="I120" s="122"/>
      <c r="J120" s="65"/>
      <c r="K120" s="64"/>
      <c r="L120" s="64"/>
      <c r="M120" s="684"/>
      <c r="N120" s="167"/>
      <c r="O120" s="790"/>
      <c r="P120" s="834"/>
      <c r="Q120" s="167"/>
      <c r="R120" s="55"/>
      <c r="S120" s="55"/>
      <c r="T120" s="753"/>
      <c r="U120" s="753"/>
      <c r="V120" s="753"/>
      <c r="W120" s="753"/>
      <c r="X120" s="753"/>
      <c r="Y120" s="753"/>
    </row>
    <row r="121" spans="1:25" s="326" customFormat="1" ht="24" customHeight="1">
      <c r="A121" s="821"/>
      <c r="B121" s="813" t="s">
        <v>186</v>
      </c>
      <c r="C121" s="120"/>
      <c r="D121" s="57"/>
      <c r="E121" s="57"/>
      <c r="F121" s="475"/>
      <c r="G121" s="804">
        <v>3</v>
      </c>
      <c r="H121" s="432">
        <f t="shared" si="20"/>
        <v>90</v>
      </c>
      <c r="I121" s="429"/>
      <c r="J121" s="72"/>
      <c r="K121" s="73"/>
      <c r="L121" s="73"/>
      <c r="M121" s="533"/>
      <c r="N121" s="120"/>
      <c r="O121" s="118"/>
      <c r="P121" s="834"/>
      <c r="Q121" s="120"/>
      <c r="R121" s="52"/>
      <c r="S121" s="52"/>
      <c r="T121" s="753"/>
      <c r="U121" s="753"/>
      <c r="V121" s="753"/>
      <c r="W121" s="753"/>
      <c r="X121" s="753"/>
      <c r="Y121" s="753"/>
    </row>
    <row r="122" spans="1:25" s="326" customFormat="1" ht="24" customHeight="1">
      <c r="A122" s="821"/>
      <c r="B122" s="814" t="s">
        <v>66</v>
      </c>
      <c r="C122" s="120"/>
      <c r="D122" s="57"/>
      <c r="E122" s="57"/>
      <c r="F122" s="475"/>
      <c r="G122" s="805">
        <v>6</v>
      </c>
      <c r="H122" s="434">
        <f t="shared" si="20"/>
        <v>180</v>
      </c>
      <c r="I122" s="430">
        <f>I123+I124</f>
        <v>69</v>
      </c>
      <c r="J122" s="69">
        <v>43</v>
      </c>
      <c r="K122" s="70">
        <v>26</v>
      </c>
      <c r="L122" s="70"/>
      <c r="M122" s="535">
        <f>H122-I122</f>
        <v>111</v>
      </c>
      <c r="N122" s="113"/>
      <c r="O122" s="56"/>
      <c r="P122" s="835"/>
      <c r="Q122" s="113"/>
      <c r="R122" s="48"/>
      <c r="S122" s="48"/>
      <c r="T122" s="753"/>
      <c r="U122" s="753"/>
      <c r="V122" s="753"/>
      <c r="W122" s="753"/>
      <c r="X122" s="753"/>
      <c r="Y122" s="753"/>
    </row>
    <row r="123" spans="1:25" s="326" customFormat="1" ht="24" customHeight="1">
      <c r="A123" s="820"/>
      <c r="B123" s="815" t="s">
        <v>66</v>
      </c>
      <c r="C123" s="167"/>
      <c r="D123" s="165" t="s">
        <v>134</v>
      </c>
      <c r="E123" s="165"/>
      <c r="F123" s="742"/>
      <c r="G123" s="804">
        <v>4</v>
      </c>
      <c r="H123" s="470">
        <f t="shared" si="20"/>
        <v>120</v>
      </c>
      <c r="I123" s="122">
        <v>45</v>
      </c>
      <c r="J123" s="65">
        <v>27</v>
      </c>
      <c r="K123" s="64">
        <v>18</v>
      </c>
      <c r="L123" s="64"/>
      <c r="M123" s="684">
        <f>H123-I123</f>
        <v>75</v>
      </c>
      <c r="N123" s="167"/>
      <c r="O123" s="790"/>
      <c r="P123" s="834"/>
      <c r="Q123" s="167"/>
      <c r="R123" s="55">
        <v>5</v>
      </c>
      <c r="S123" s="55"/>
      <c r="T123" s="753"/>
      <c r="U123" s="753"/>
      <c r="V123" s="753"/>
      <c r="W123" s="753"/>
      <c r="X123" s="753"/>
      <c r="Y123" s="753"/>
    </row>
    <row r="124" spans="1:25" s="326" customFormat="1" ht="24" customHeight="1" thickBot="1">
      <c r="A124" s="821"/>
      <c r="B124" s="816" t="s">
        <v>66</v>
      </c>
      <c r="C124" s="120" t="s">
        <v>135</v>
      </c>
      <c r="D124" s="57"/>
      <c r="E124" s="57"/>
      <c r="F124" s="475"/>
      <c r="G124" s="804">
        <v>2</v>
      </c>
      <c r="H124" s="432">
        <f t="shared" si="20"/>
        <v>60</v>
      </c>
      <c r="I124" s="429">
        <v>24</v>
      </c>
      <c r="J124" s="72">
        <v>16</v>
      </c>
      <c r="K124" s="73">
        <v>8</v>
      </c>
      <c r="L124" s="73"/>
      <c r="M124" s="533">
        <f>H124-I124</f>
        <v>36</v>
      </c>
      <c r="N124" s="120"/>
      <c r="O124" s="118"/>
      <c r="P124" s="836"/>
      <c r="Q124" s="151"/>
      <c r="R124" s="152"/>
      <c r="S124" s="153">
        <v>3</v>
      </c>
      <c r="T124" s="753"/>
      <c r="U124" s="753"/>
      <c r="V124" s="753"/>
      <c r="W124" s="753"/>
      <c r="X124" s="753"/>
      <c r="Y124" s="753"/>
    </row>
    <row r="125" spans="1:25" s="326" customFormat="1" ht="24" customHeight="1">
      <c r="A125" s="820" t="s">
        <v>101</v>
      </c>
      <c r="B125" s="817" t="s">
        <v>172</v>
      </c>
      <c r="C125" s="536"/>
      <c r="D125" s="644"/>
      <c r="E125" s="644"/>
      <c r="F125" s="809"/>
      <c r="G125" s="806">
        <v>9</v>
      </c>
      <c r="H125" s="638">
        <f t="shared" si="20"/>
        <v>270</v>
      </c>
      <c r="I125" s="645"/>
      <c r="J125" s="646"/>
      <c r="K125" s="537"/>
      <c r="L125" s="537"/>
      <c r="M125" s="825"/>
      <c r="N125" s="536"/>
      <c r="O125" s="828"/>
      <c r="P125" s="834"/>
      <c r="Q125" s="536"/>
      <c r="R125" s="538"/>
      <c r="S125" s="538"/>
      <c r="T125" s="753"/>
      <c r="U125" s="753"/>
      <c r="V125" s="753"/>
      <c r="W125" s="753"/>
      <c r="X125" s="753"/>
      <c r="Y125" s="753"/>
    </row>
    <row r="126" spans="1:25" s="326" customFormat="1" ht="24" customHeight="1">
      <c r="A126" s="821"/>
      <c r="B126" s="818" t="s">
        <v>186</v>
      </c>
      <c r="C126" s="120"/>
      <c r="D126" s="57"/>
      <c r="E126" s="57"/>
      <c r="F126" s="475"/>
      <c r="G126" s="804">
        <v>3</v>
      </c>
      <c r="H126" s="432">
        <f t="shared" si="20"/>
        <v>90</v>
      </c>
      <c r="I126" s="429"/>
      <c r="J126" s="72"/>
      <c r="K126" s="73"/>
      <c r="L126" s="73"/>
      <c r="M126" s="533"/>
      <c r="N126" s="120"/>
      <c r="O126" s="118"/>
      <c r="P126" s="834"/>
      <c r="Q126" s="120"/>
      <c r="R126" s="52"/>
      <c r="S126" s="52"/>
      <c r="T126" s="753"/>
      <c r="U126" s="753"/>
      <c r="V126" s="753"/>
      <c r="W126" s="753"/>
      <c r="X126" s="753"/>
      <c r="Y126" s="753"/>
    </row>
    <row r="127" spans="1:25" s="326" customFormat="1" ht="24" customHeight="1">
      <c r="A127" s="821"/>
      <c r="B127" s="814" t="s">
        <v>66</v>
      </c>
      <c r="C127" s="120"/>
      <c r="D127" s="57"/>
      <c r="E127" s="57"/>
      <c r="F127" s="475"/>
      <c r="G127" s="805">
        <v>6</v>
      </c>
      <c r="H127" s="434">
        <f t="shared" si="20"/>
        <v>180</v>
      </c>
      <c r="I127" s="430">
        <f>I128+I129</f>
        <v>69</v>
      </c>
      <c r="J127" s="69">
        <v>43</v>
      </c>
      <c r="K127" s="70">
        <v>26</v>
      </c>
      <c r="L127" s="70"/>
      <c r="M127" s="535">
        <f>H127-I127</f>
        <v>111</v>
      </c>
      <c r="N127" s="113"/>
      <c r="O127" s="56"/>
      <c r="P127" s="835"/>
      <c r="Q127" s="113"/>
      <c r="R127" s="48"/>
      <c r="S127" s="48"/>
      <c r="T127" s="753"/>
      <c r="U127" s="753"/>
      <c r="V127" s="753"/>
      <c r="W127" s="753"/>
      <c r="X127" s="753"/>
      <c r="Y127" s="753"/>
    </row>
    <row r="128" spans="1:51" s="266" customFormat="1" ht="21.75" customHeight="1">
      <c r="A128" s="820"/>
      <c r="B128" s="815" t="s">
        <v>66</v>
      </c>
      <c r="C128" s="167"/>
      <c r="D128" s="165" t="s">
        <v>134</v>
      </c>
      <c r="E128" s="165"/>
      <c r="F128" s="742"/>
      <c r="G128" s="804">
        <v>4</v>
      </c>
      <c r="H128" s="470">
        <f t="shared" si="20"/>
        <v>120</v>
      </c>
      <c r="I128" s="122">
        <v>45</v>
      </c>
      <c r="J128" s="65">
        <v>27</v>
      </c>
      <c r="K128" s="64">
        <v>18</v>
      </c>
      <c r="L128" s="64"/>
      <c r="M128" s="684">
        <f>H128-I128</f>
        <v>75</v>
      </c>
      <c r="N128" s="167"/>
      <c r="O128" s="790"/>
      <c r="P128" s="834"/>
      <c r="Q128" s="167"/>
      <c r="R128" s="55">
        <v>5</v>
      </c>
      <c r="S128" s="55"/>
      <c r="T128" s="289"/>
      <c r="U128" s="289"/>
      <c r="V128" s="289"/>
      <c r="W128" s="289"/>
      <c r="X128" s="289"/>
      <c r="Y128" s="289"/>
      <c r="AM128" s="752">
        <f aca="true" t="shared" si="21" ref="AM128:AR129">IF(N120&lt;&gt;0,"так","")</f>
      </c>
      <c r="AN128" s="752">
        <f t="shared" si="21"/>
      </c>
      <c r="AO128" s="752">
        <f t="shared" si="21"/>
      </c>
      <c r="AP128" s="752">
        <f t="shared" si="21"/>
      </c>
      <c r="AQ128" s="752">
        <f t="shared" si="21"/>
      </c>
      <c r="AR128" s="752">
        <f t="shared" si="21"/>
      </c>
      <c r="AT128" s="752"/>
      <c r="AU128" s="752"/>
      <c r="AV128" s="752"/>
      <c r="AW128" s="752"/>
      <c r="AX128" s="752"/>
      <c r="AY128" s="752"/>
    </row>
    <row r="129" spans="1:51" s="266" customFormat="1" ht="18" customHeight="1">
      <c r="A129" s="822"/>
      <c r="B129" s="819" t="s">
        <v>66</v>
      </c>
      <c r="C129" s="251" t="s">
        <v>135</v>
      </c>
      <c r="D129" s="232"/>
      <c r="E129" s="232"/>
      <c r="F129" s="476"/>
      <c r="G129" s="807">
        <v>2</v>
      </c>
      <c r="H129" s="515">
        <f t="shared" si="20"/>
        <v>60</v>
      </c>
      <c r="I129" s="431">
        <v>24</v>
      </c>
      <c r="J129" s="226">
        <v>16</v>
      </c>
      <c r="K129" s="227">
        <v>8</v>
      </c>
      <c r="L129" s="227"/>
      <c r="M129" s="826">
        <f>H129-I129</f>
        <v>36</v>
      </c>
      <c r="N129" s="251"/>
      <c r="O129" s="482"/>
      <c r="P129" s="836"/>
      <c r="Q129" s="471"/>
      <c r="R129" s="234"/>
      <c r="S129" s="373">
        <v>3</v>
      </c>
      <c r="T129" s="289"/>
      <c r="U129" s="289"/>
      <c r="V129" s="289"/>
      <c r="W129" s="289"/>
      <c r="X129" s="289"/>
      <c r="Y129" s="289"/>
      <c r="AM129" s="325">
        <f t="shared" si="21"/>
      </c>
      <c r="AN129" s="325">
        <f t="shared" si="21"/>
      </c>
      <c r="AO129" s="325">
        <f t="shared" si="21"/>
      </c>
      <c r="AP129" s="325">
        <f t="shared" si="21"/>
      </c>
      <c r="AQ129" s="325">
        <f t="shared" si="21"/>
      </c>
      <c r="AR129" s="325">
        <f t="shared" si="21"/>
      </c>
      <c r="AT129" s="325"/>
      <c r="AU129" s="325"/>
      <c r="AV129" s="325"/>
      <c r="AW129" s="325"/>
      <c r="AX129" s="325"/>
      <c r="AY129" s="325"/>
    </row>
    <row r="130" spans="1:25" s="331" customFormat="1" ht="18" customHeight="1">
      <c r="A130" s="921" t="s">
        <v>72</v>
      </c>
      <c r="B130" s="928" t="s">
        <v>200</v>
      </c>
      <c r="C130" s="256"/>
      <c r="D130" s="517"/>
      <c r="E130" s="517"/>
      <c r="F130" s="810"/>
      <c r="G130" s="808"/>
      <c r="H130" s="256"/>
      <c r="I130" s="761"/>
      <c r="J130" s="761"/>
      <c r="K130" s="762"/>
      <c r="L130" s="762"/>
      <c r="M130" s="827"/>
      <c r="N130" s="672"/>
      <c r="O130" s="829"/>
      <c r="P130" s="836"/>
      <c r="Q130" s="832"/>
      <c r="R130" s="523"/>
      <c r="S130" s="518"/>
      <c r="T130" s="256"/>
      <c r="U130" s="256"/>
      <c r="V130" s="256"/>
      <c r="W130" s="256"/>
      <c r="X130" s="256"/>
      <c r="Y130" s="256"/>
    </row>
    <row r="131" spans="1:25" s="331" customFormat="1" ht="18" customHeight="1">
      <c r="A131" s="412" t="s">
        <v>102</v>
      </c>
      <c r="B131" s="464" t="s">
        <v>171</v>
      </c>
      <c r="C131" s="167"/>
      <c r="D131" s="165"/>
      <c r="E131" s="165"/>
      <c r="F131" s="466"/>
      <c r="G131" s="748">
        <v>7.5</v>
      </c>
      <c r="H131" s="470">
        <f aca="true" t="shared" si="22" ref="H131:H136">G131*30</f>
        <v>225</v>
      </c>
      <c r="I131" s="122"/>
      <c r="J131" s="65"/>
      <c r="K131" s="64"/>
      <c r="L131" s="64"/>
      <c r="M131" s="684"/>
      <c r="N131" s="167"/>
      <c r="O131" s="169"/>
      <c r="P131" s="837"/>
      <c r="Q131" s="170"/>
      <c r="R131" s="171"/>
      <c r="S131" s="172"/>
      <c r="T131" s="256"/>
      <c r="U131" s="256"/>
      <c r="V131" s="256"/>
      <c r="W131" s="256"/>
      <c r="X131" s="256"/>
      <c r="Y131" s="256"/>
    </row>
    <row r="132" spans="1:25" s="331" customFormat="1" ht="18" customHeight="1">
      <c r="A132" s="411"/>
      <c r="B132" s="418" t="s">
        <v>186</v>
      </c>
      <c r="C132" s="120"/>
      <c r="D132" s="57"/>
      <c r="E132" s="57"/>
      <c r="F132" s="467"/>
      <c r="G132" s="468">
        <v>4</v>
      </c>
      <c r="H132" s="432">
        <f t="shared" si="22"/>
        <v>120</v>
      </c>
      <c r="I132" s="429"/>
      <c r="J132" s="72"/>
      <c r="K132" s="73"/>
      <c r="L132" s="73"/>
      <c r="M132" s="533"/>
      <c r="N132" s="120"/>
      <c r="O132" s="118"/>
      <c r="P132" s="838"/>
      <c r="Q132" s="161"/>
      <c r="R132" s="153"/>
      <c r="S132" s="153"/>
      <c r="T132" s="256"/>
      <c r="U132" s="256"/>
      <c r="V132" s="256"/>
      <c r="W132" s="256"/>
      <c r="X132" s="256"/>
      <c r="Y132" s="256"/>
    </row>
    <row r="133" spans="1:25" s="331" customFormat="1" ht="18" customHeight="1">
      <c r="A133" s="461"/>
      <c r="B133" s="421" t="s">
        <v>66</v>
      </c>
      <c r="C133" s="113"/>
      <c r="D133" s="58" t="s">
        <v>134</v>
      </c>
      <c r="E133" s="58"/>
      <c r="F133" s="424"/>
      <c r="G133" s="469">
        <v>3.5</v>
      </c>
      <c r="H133" s="434">
        <f t="shared" si="22"/>
        <v>105</v>
      </c>
      <c r="I133" s="430">
        <f>J133+K133+L133</f>
        <v>45</v>
      </c>
      <c r="J133" s="69">
        <v>27</v>
      </c>
      <c r="K133" s="70">
        <v>18</v>
      </c>
      <c r="L133" s="70"/>
      <c r="M133" s="535">
        <f>H133-I133</f>
        <v>60</v>
      </c>
      <c r="N133" s="113"/>
      <c r="O133" s="56"/>
      <c r="P133" s="839"/>
      <c r="Q133" s="245"/>
      <c r="R133" s="164">
        <v>5</v>
      </c>
      <c r="S133" s="164"/>
      <c r="T133" s="256"/>
      <c r="U133" s="256"/>
      <c r="V133" s="256"/>
      <c r="W133" s="256"/>
      <c r="X133" s="256"/>
      <c r="Y133" s="256"/>
    </row>
    <row r="134" spans="1:25" s="331" customFormat="1" ht="18" customHeight="1">
      <c r="A134" s="412" t="s">
        <v>219</v>
      </c>
      <c r="B134" s="419" t="s">
        <v>76</v>
      </c>
      <c r="C134" s="167"/>
      <c r="D134" s="165"/>
      <c r="E134" s="165"/>
      <c r="F134" s="466"/>
      <c r="G134" s="468">
        <v>7.5</v>
      </c>
      <c r="H134" s="470">
        <f t="shared" si="22"/>
        <v>225</v>
      </c>
      <c r="I134" s="122"/>
      <c r="J134" s="65"/>
      <c r="K134" s="64"/>
      <c r="L134" s="64"/>
      <c r="M134" s="684"/>
      <c r="N134" s="167"/>
      <c r="O134" s="169"/>
      <c r="P134" s="837"/>
      <c r="Q134" s="170"/>
      <c r="R134" s="171"/>
      <c r="S134" s="172"/>
      <c r="T134" s="256"/>
      <c r="U134" s="256"/>
      <c r="V134" s="256"/>
      <c r="W134" s="256"/>
      <c r="X134" s="256"/>
      <c r="Y134" s="256"/>
    </row>
    <row r="135" spans="1:25" s="331" customFormat="1" ht="18" customHeight="1">
      <c r="A135" s="411"/>
      <c r="B135" s="418" t="s">
        <v>186</v>
      </c>
      <c r="C135" s="120"/>
      <c r="D135" s="57"/>
      <c r="E135" s="57"/>
      <c r="F135" s="467"/>
      <c r="G135" s="468">
        <v>4</v>
      </c>
      <c r="H135" s="432">
        <f t="shared" si="22"/>
        <v>120</v>
      </c>
      <c r="I135" s="429"/>
      <c r="J135" s="72"/>
      <c r="K135" s="73"/>
      <c r="L135" s="73"/>
      <c r="M135" s="533"/>
      <c r="N135" s="120"/>
      <c r="O135" s="118"/>
      <c r="P135" s="838"/>
      <c r="Q135" s="161"/>
      <c r="R135" s="153"/>
      <c r="S135" s="153"/>
      <c r="T135" s="256"/>
      <c r="U135" s="256"/>
      <c r="V135" s="256"/>
      <c r="W135" s="256"/>
      <c r="X135" s="256"/>
      <c r="Y135" s="256"/>
    </row>
    <row r="136" spans="1:25" s="331" customFormat="1" ht="18" customHeight="1">
      <c r="A136" s="461"/>
      <c r="B136" s="421" t="s">
        <v>66</v>
      </c>
      <c r="C136" s="113"/>
      <c r="D136" s="58" t="s">
        <v>134</v>
      </c>
      <c r="E136" s="58"/>
      <c r="F136" s="424"/>
      <c r="G136" s="469">
        <v>3.5</v>
      </c>
      <c r="H136" s="434">
        <f t="shared" si="22"/>
        <v>105</v>
      </c>
      <c r="I136" s="430">
        <f>J136+K136+L136</f>
        <v>45</v>
      </c>
      <c r="J136" s="69">
        <v>27</v>
      </c>
      <c r="K136" s="70">
        <v>18</v>
      </c>
      <c r="L136" s="70"/>
      <c r="M136" s="535">
        <f>H136-I136</f>
        <v>60</v>
      </c>
      <c r="N136" s="113"/>
      <c r="O136" s="56"/>
      <c r="P136" s="839"/>
      <c r="Q136" s="245"/>
      <c r="R136" s="164">
        <v>5</v>
      </c>
      <c r="S136" s="164"/>
      <c r="T136" s="256"/>
      <c r="U136" s="256"/>
      <c r="V136" s="256"/>
      <c r="W136" s="256"/>
      <c r="X136" s="256"/>
      <c r="Y136" s="256"/>
    </row>
    <row r="137" spans="1:25" s="331" customFormat="1" ht="18" customHeight="1">
      <c r="A137" s="923" t="s">
        <v>36</v>
      </c>
      <c r="B137" s="929" t="s">
        <v>201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930"/>
      <c r="N137" s="27"/>
      <c r="O137" s="27"/>
      <c r="P137" s="931"/>
      <c r="Q137" s="27"/>
      <c r="R137" s="152"/>
      <c r="S137" s="152"/>
      <c r="T137" s="256"/>
      <c r="U137" s="256"/>
      <c r="V137" s="256"/>
      <c r="W137" s="256"/>
      <c r="X137" s="256"/>
      <c r="Y137" s="256"/>
    </row>
    <row r="138" spans="1:51" s="328" customFormat="1" ht="17.25" customHeight="1">
      <c r="A138" s="519" t="s">
        <v>220</v>
      </c>
      <c r="B138" s="516" t="s">
        <v>118</v>
      </c>
      <c r="C138" s="256"/>
      <c r="D138" s="256" t="s">
        <v>134</v>
      </c>
      <c r="E138" s="256"/>
      <c r="F138" s="522"/>
      <c r="G138" s="933">
        <v>3.5</v>
      </c>
      <c r="H138" s="255">
        <f>G138*30</f>
        <v>105</v>
      </c>
      <c r="I138" s="262">
        <f>J138+K138+L138</f>
        <v>36</v>
      </c>
      <c r="J138" s="262">
        <v>18</v>
      </c>
      <c r="K138" s="263">
        <v>18</v>
      </c>
      <c r="L138" s="263"/>
      <c r="M138" s="264">
        <f>H138-I138</f>
        <v>69</v>
      </c>
      <c r="N138" s="255"/>
      <c r="O138" s="830"/>
      <c r="P138" s="840"/>
      <c r="Q138" s="833"/>
      <c r="R138" s="518">
        <v>4</v>
      </c>
      <c r="S138" s="523"/>
      <c r="T138" s="763"/>
      <c r="U138" s="763"/>
      <c r="V138" s="763"/>
      <c r="W138" s="763"/>
      <c r="X138" s="763"/>
      <c r="Y138" s="763"/>
      <c r="AA138" s="764" t="e">
        <f>G122+G80+G133+G67+G81+#REF!</f>
        <v>#REF!</v>
      </c>
      <c r="AM138" s="326">
        <f aca="true" t="shared" si="23" ref="AM138:AP140">IF(N122&lt;&gt;0,"так","")</f>
      </c>
      <c r="AN138" s="326">
        <f t="shared" si="23"/>
      </c>
      <c r="AO138" s="326">
        <f t="shared" si="23"/>
      </c>
      <c r="AP138" s="326">
        <f t="shared" si="23"/>
      </c>
      <c r="AQ138" s="326" t="s">
        <v>147</v>
      </c>
      <c r="AR138" s="326" t="s">
        <v>147</v>
      </c>
      <c r="AS138" s="326"/>
      <c r="AT138" s="326"/>
      <c r="AU138" s="326"/>
      <c r="AV138" s="326"/>
      <c r="AW138" s="326"/>
      <c r="AX138" s="326"/>
      <c r="AY138" s="326"/>
    </row>
    <row r="139" spans="1:51" s="553" customFormat="1" ht="18" customHeight="1">
      <c r="A139" s="519" t="s">
        <v>221</v>
      </c>
      <c r="B139" s="254" t="s">
        <v>177</v>
      </c>
      <c r="C139" s="524"/>
      <c r="D139" s="524" t="s">
        <v>134</v>
      </c>
      <c r="E139" s="524"/>
      <c r="F139" s="524"/>
      <c r="G139" s="933">
        <v>3.5</v>
      </c>
      <c r="H139" s="333">
        <f>G139*30</f>
        <v>105</v>
      </c>
      <c r="I139" s="262">
        <f>J139+K139+L139</f>
        <v>36</v>
      </c>
      <c r="J139" s="262">
        <v>18</v>
      </c>
      <c r="K139" s="263">
        <v>18</v>
      </c>
      <c r="L139" s="263"/>
      <c r="M139" s="264">
        <f>H139-I139</f>
        <v>69</v>
      </c>
      <c r="N139" s="524"/>
      <c r="O139" s="831"/>
      <c r="P139" s="841"/>
      <c r="Q139" s="677"/>
      <c r="R139" s="524">
        <v>4</v>
      </c>
      <c r="S139" s="331"/>
      <c r="T139" s="765"/>
      <c r="U139" s="765"/>
      <c r="V139" s="765"/>
      <c r="W139" s="765"/>
      <c r="X139" s="765"/>
      <c r="Y139" s="765"/>
      <c r="AA139" s="766">
        <f>G82</f>
        <v>2.5</v>
      </c>
      <c r="AM139" s="331">
        <f t="shared" si="23"/>
      </c>
      <c r="AN139" s="331">
        <f t="shared" si="23"/>
      </c>
      <c r="AO139" s="331">
        <f t="shared" si="23"/>
      </c>
      <c r="AP139" s="331">
        <f t="shared" si="23"/>
      </c>
      <c r="AQ139" s="331" t="str">
        <f>IF(R123&lt;&gt;0,"так","")</f>
        <v>так</v>
      </c>
      <c r="AR139" s="331">
        <f>IF(S123&lt;&gt;0,"так","")</f>
      </c>
      <c r="AS139" s="331"/>
      <c r="AT139" s="326"/>
      <c r="AU139" s="326"/>
      <c r="AV139" s="326"/>
      <c r="AW139" s="326"/>
      <c r="AX139" s="326"/>
      <c r="AY139" s="326"/>
    </row>
    <row r="140" spans="1:51" s="553" customFormat="1" ht="18" customHeight="1" thickBot="1">
      <c r="A140" s="923" t="s">
        <v>157</v>
      </c>
      <c r="B140" s="929" t="s">
        <v>202</v>
      </c>
      <c r="C140" s="331"/>
      <c r="D140" s="331"/>
      <c r="E140" s="331"/>
      <c r="F140" s="331"/>
      <c r="G140" s="331"/>
      <c r="H140" s="331"/>
      <c r="I140" s="331"/>
      <c r="J140" s="331"/>
      <c r="K140" s="331"/>
      <c r="L140" s="331"/>
      <c r="M140" s="331"/>
      <c r="N140" s="331"/>
      <c r="O140" s="331"/>
      <c r="P140" s="331"/>
      <c r="Q140" s="331"/>
      <c r="R140" s="523"/>
      <c r="S140" s="523"/>
      <c r="T140" s="765"/>
      <c r="U140" s="765"/>
      <c r="V140" s="765"/>
      <c r="W140" s="765"/>
      <c r="X140" s="765"/>
      <c r="Y140" s="765"/>
      <c r="AA140" s="766" t="e">
        <f>G122+G80+G133+G67+G83+#REF!</f>
        <v>#REF!</v>
      </c>
      <c r="AM140" s="331">
        <f t="shared" si="23"/>
      </c>
      <c r="AN140" s="331">
        <f t="shared" si="23"/>
      </c>
      <c r="AO140" s="331">
        <f t="shared" si="23"/>
      </c>
      <c r="AP140" s="331">
        <f t="shared" si="23"/>
      </c>
      <c r="AQ140" s="331">
        <f>IF(R124&lt;&gt;0,"так","")</f>
      </c>
      <c r="AR140" s="331" t="str">
        <f>IF(S124&lt;&gt;0,"так","")</f>
        <v>так</v>
      </c>
      <c r="AS140" s="331"/>
      <c r="AT140" s="326"/>
      <c r="AU140" s="326"/>
      <c r="AV140" s="326"/>
      <c r="AW140" s="326"/>
      <c r="AX140" s="326"/>
      <c r="AY140" s="326"/>
    </row>
    <row r="141" spans="1:51" s="342" customFormat="1" ht="20.25" customHeight="1">
      <c r="A141" s="472" t="s">
        <v>222</v>
      </c>
      <c r="B141" s="473" t="s">
        <v>207</v>
      </c>
      <c r="C141" s="119"/>
      <c r="D141" s="165"/>
      <c r="E141" s="165"/>
      <c r="F141" s="742"/>
      <c r="G141" s="743">
        <v>4</v>
      </c>
      <c r="H141" s="744">
        <f aca="true" t="shared" si="24" ref="H141:H146">G141*30</f>
        <v>120</v>
      </c>
      <c r="I141" s="129">
        <f>J141+K141+L141</f>
        <v>32</v>
      </c>
      <c r="J141" s="260">
        <v>16</v>
      </c>
      <c r="K141" s="261">
        <v>16</v>
      </c>
      <c r="L141" s="261"/>
      <c r="M141" s="228">
        <f>H141-I141</f>
        <v>88</v>
      </c>
      <c r="N141" s="119"/>
      <c r="O141" s="229"/>
      <c r="P141" s="861"/>
      <c r="Q141" s="231"/>
      <c r="R141" s="172"/>
      <c r="S141" s="172"/>
      <c r="T141" s="757"/>
      <c r="U141" s="758"/>
      <c r="V141" s="759"/>
      <c r="W141" s="757"/>
      <c r="X141" s="758"/>
      <c r="Y141" s="759"/>
      <c r="AA141" s="376"/>
      <c r="AM141" s="760">
        <f aca="true" t="shared" si="25" ref="AM141:AP143">IF(N131&lt;&gt;0,"так","")</f>
      </c>
      <c r="AN141" s="760">
        <f t="shared" si="25"/>
      </c>
      <c r="AO141" s="760">
        <f t="shared" si="25"/>
      </c>
      <c r="AP141" s="760">
        <f t="shared" si="25"/>
      </c>
      <c r="AQ141" s="760" t="s">
        <v>147</v>
      </c>
      <c r="AR141" s="760">
        <f>IF(S131&lt;&gt;0,"так","")</f>
      </c>
      <c r="AS141" s="27"/>
      <c r="AT141" s="760"/>
      <c r="AU141" s="760"/>
      <c r="AV141" s="760"/>
      <c r="AW141" s="760"/>
      <c r="AX141" s="760"/>
      <c r="AY141" s="760"/>
    </row>
    <row r="142" spans="1:51" s="342" customFormat="1" ht="15.75">
      <c r="A142" s="412"/>
      <c r="B142" s="464" t="s">
        <v>186</v>
      </c>
      <c r="C142" s="119"/>
      <c r="D142" s="165"/>
      <c r="E142" s="165"/>
      <c r="F142" s="742"/>
      <c r="G142" s="743">
        <v>1</v>
      </c>
      <c r="H142" s="744">
        <f t="shared" si="24"/>
        <v>30</v>
      </c>
      <c r="I142" s="129"/>
      <c r="J142" s="260"/>
      <c r="K142" s="261"/>
      <c r="L142" s="261"/>
      <c r="M142" s="228"/>
      <c r="N142" s="119"/>
      <c r="O142" s="229"/>
      <c r="P142" s="230"/>
      <c r="Q142" s="231"/>
      <c r="R142" s="172"/>
      <c r="S142" s="172"/>
      <c r="T142" s="378"/>
      <c r="U142" s="379"/>
      <c r="V142" s="380"/>
      <c r="W142" s="378"/>
      <c r="X142" s="379"/>
      <c r="Y142" s="380"/>
      <c r="AA142" s="376"/>
      <c r="AM142" s="331">
        <f t="shared" si="25"/>
      </c>
      <c r="AN142" s="331">
        <f t="shared" si="25"/>
      </c>
      <c r="AO142" s="331">
        <f t="shared" si="25"/>
      </c>
      <c r="AP142" s="331">
        <f t="shared" si="25"/>
      </c>
      <c r="AQ142" s="331">
        <f>IF(R132&lt;&gt;0,"так","")</f>
      </c>
      <c r="AR142" s="331">
        <f>IF(S132&lt;&gt;0,"так","")</f>
      </c>
      <c r="AS142" s="27"/>
      <c r="AT142" s="331"/>
      <c r="AU142" s="331"/>
      <c r="AV142" s="331"/>
      <c r="AW142" s="331"/>
      <c r="AX142" s="331"/>
      <c r="AY142" s="331"/>
    </row>
    <row r="143" spans="1:51" s="350" customFormat="1" ht="16.5" thickBot="1">
      <c r="A143" s="412"/>
      <c r="B143" s="80" t="s">
        <v>66</v>
      </c>
      <c r="C143" s="119" t="s">
        <v>135</v>
      </c>
      <c r="D143" s="165"/>
      <c r="E143" s="165"/>
      <c r="F143" s="742"/>
      <c r="G143" s="743">
        <v>3</v>
      </c>
      <c r="H143" s="744">
        <f t="shared" si="24"/>
        <v>90</v>
      </c>
      <c r="I143" s="129">
        <v>32</v>
      </c>
      <c r="J143" s="260">
        <v>16</v>
      </c>
      <c r="K143" s="261">
        <v>16</v>
      </c>
      <c r="L143" s="261"/>
      <c r="M143" s="228">
        <f>H143-I143</f>
        <v>58</v>
      </c>
      <c r="N143" s="119"/>
      <c r="O143" s="229"/>
      <c r="P143" s="230"/>
      <c r="Q143" s="231"/>
      <c r="R143" s="172"/>
      <c r="S143" s="172">
        <v>4</v>
      </c>
      <c r="T143" s="381"/>
      <c r="U143" s="382"/>
      <c r="V143" s="383"/>
      <c r="W143" s="381"/>
      <c r="X143" s="382"/>
      <c r="Y143" s="383"/>
      <c r="AA143" s="342"/>
      <c r="AM143" s="331">
        <f t="shared" si="25"/>
      </c>
      <c r="AN143" s="331">
        <f t="shared" si="25"/>
      </c>
      <c r="AO143" s="331">
        <f t="shared" si="25"/>
      </c>
      <c r="AP143" s="331">
        <f t="shared" si="25"/>
      </c>
      <c r="AQ143" s="331" t="str">
        <f>IF(R133&lt;&gt;0,"так","")</f>
        <v>так</v>
      </c>
      <c r="AR143" s="331">
        <f>IF(S133&lt;&gt;0,"так","")</f>
      </c>
      <c r="AS143" s="80"/>
      <c r="AT143" s="331"/>
      <c r="AU143" s="331"/>
      <c r="AV143" s="331"/>
      <c r="AW143" s="331"/>
      <c r="AX143" s="331"/>
      <c r="AY143" s="331"/>
    </row>
    <row r="144" spans="1:51" s="342" customFormat="1" ht="18" customHeight="1">
      <c r="A144" s="472" t="s">
        <v>223</v>
      </c>
      <c r="B144" s="813" t="s">
        <v>178</v>
      </c>
      <c r="C144" s="613"/>
      <c r="D144" s="68"/>
      <c r="E144" s="68"/>
      <c r="F144" s="746"/>
      <c r="G144" s="468">
        <v>4</v>
      </c>
      <c r="H144" s="722">
        <f t="shared" si="24"/>
        <v>120</v>
      </c>
      <c r="I144" s="750"/>
      <c r="J144" s="72"/>
      <c r="K144" s="64"/>
      <c r="L144" s="64"/>
      <c r="M144" s="166"/>
      <c r="N144" s="123"/>
      <c r="O144" s="211"/>
      <c r="P144" s="230"/>
      <c r="Q144" s="231"/>
      <c r="R144" s="727"/>
      <c r="S144" s="727"/>
      <c r="T144" s="375"/>
      <c r="U144" s="375"/>
      <c r="V144" s="375"/>
      <c r="W144" s="375"/>
      <c r="X144" s="375"/>
      <c r="Y144" s="375"/>
      <c r="AA144" s="342" t="s">
        <v>49</v>
      </c>
      <c r="AM144" s="331">
        <f>IF(N65&lt;&gt;0,"так","")</f>
      </c>
      <c r="AN144" s="331">
        <f>IF(O65&lt;&gt;0,"так","")</f>
      </c>
      <c r="AO144" s="331">
        <f>IF(P65&lt;&gt;0,"так","")</f>
      </c>
      <c r="AP144" s="331">
        <f>IF(Q65&lt;&gt;0,"так","")</f>
      </c>
      <c r="AQ144" s="331">
        <f>IF(R137&lt;&gt;0,"так","")</f>
      </c>
      <c r="AR144" s="331">
        <f>IF(S137&lt;&gt;0,"так","")</f>
      </c>
      <c r="AS144" s="27"/>
      <c r="AT144" s="331"/>
      <c r="AU144" s="331"/>
      <c r="AV144" s="331"/>
      <c r="AW144" s="331"/>
      <c r="AX144" s="331"/>
      <c r="AY144" s="331"/>
    </row>
    <row r="145" spans="1:51" s="342" customFormat="1" ht="18" customHeight="1">
      <c r="A145" s="745"/>
      <c r="B145" s="418" t="s">
        <v>186</v>
      </c>
      <c r="C145" s="613"/>
      <c r="D145" s="68"/>
      <c r="E145" s="68"/>
      <c r="F145" s="746"/>
      <c r="G145" s="748">
        <v>1</v>
      </c>
      <c r="H145" s="722">
        <f t="shared" si="24"/>
        <v>30</v>
      </c>
      <c r="I145" s="751"/>
      <c r="J145" s="65"/>
      <c r="K145" s="64"/>
      <c r="L145" s="64"/>
      <c r="M145" s="166"/>
      <c r="N145" s="123"/>
      <c r="O145" s="211"/>
      <c r="P145" s="230"/>
      <c r="Q145" s="231"/>
      <c r="R145" s="727"/>
      <c r="S145" s="727"/>
      <c r="T145" s="375"/>
      <c r="U145" s="375"/>
      <c r="V145" s="375"/>
      <c r="W145" s="375"/>
      <c r="X145" s="375"/>
      <c r="Y145" s="375"/>
      <c r="AM145" s="331"/>
      <c r="AN145" s="331"/>
      <c r="AO145" s="331"/>
      <c r="AP145" s="331"/>
      <c r="AQ145" s="331"/>
      <c r="AR145" s="331"/>
      <c r="AS145" s="27"/>
      <c r="AT145" s="331"/>
      <c r="AU145" s="331"/>
      <c r="AV145" s="331"/>
      <c r="AW145" s="331"/>
      <c r="AX145" s="331"/>
      <c r="AY145" s="331"/>
    </row>
    <row r="146" spans="1:51" s="342" customFormat="1" ht="18" customHeight="1">
      <c r="A146" s="708"/>
      <c r="B146" s="474" t="s">
        <v>66</v>
      </c>
      <c r="C146" s="119" t="s">
        <v>135</v>
      </c>
      <c r="D146" s="165"/>
      <c r="E146" s="165"/>
      <c r="F146" s="747"/>
      <c r="G146" s="749">
        <v>3</v>
      </c>
      <c r="H146" s="119">
        <f t="shared" si="24"/>
        <v>90</v>
      </c>
      <c r="I146" s="260">
        <f>J146+K146+L146</f>
        <v>32</v>
      </c>
      <c r="J146" s="260">
        <v>16</v>
      </c>
      <c r="K146" s="261">
        <v>16</v>
      </c>
      <c r="L146" s="261"/>
      <c r="M146" s="228">
        <f>H146-I146</f>
        <v>58</v>
      </c>
      <c r="N146" s="119"/>
      <c r="O146" s="229"/>
      <c r="P146" s="230"/>
      <c r="Q146" s="231"/>
      <c r="R146" s="172"/>
      <c r="S146" s="172">
        <v>4</v>
      </c>
      <c r="T146" s="375"/>
      <c r="U146" s="375"/>
      <c r="V146" s="375"/>
      <c r="W146" s="375"/>
      <c r="X146" s="375"/>
      <c r="Y146" s="375"/>
      <c r="AM146" s="331"/>
      <c r="AN146" s="331"/>
      <c r="AO146" s="331"/>
      <c r="AP146" s="331"/>
      <c r="AQ146" s="331"/>
      <c r="AR146" s="331"/>
      <c r="AS146" s="27"/>
      <c r="AT146" s="331"/>
      <c r="AU146" s="331"/>
      <c r="AV146" s="331"/>
      <c r="AW146" s="331"/>
      <c r="AX146" s="331"/>
      <c r="AY146" s="331"/>
    </row>
    <row r="147" spans="1:51" s="342" customFormat="1" ht="18" customHeight="1">
      <c r="A147" s="923" t="s">
        <v>158</v>
      </c>
      <c r="B147" s="929" t="s">
        <v>203</v>
      </c>
      <c r="C147" s="106"/>
      <c r="D147" s="754"/>
      <c r="E147" s="754"/>
      <c r="F147" s="755"/>
      <c r="G147" s="767"/>
      <c r="H147" s="106"/>
      <c r="I147" s="104"/>
      <c r="J147" s="104"/>
      <c r="K147" s="511"/>
      <c r="L147" s="511"/>
      <c r="M147" s="525"/>
      <c r="N147" s="106"/>
      <c r="O147" s="106"/>
      <c r="P147" s="756"/>
      <c r="Q147" s="756"/>
      <c r="R147" s="172"/>
      <c r="S147" s="172"/>
      <c r="T147" s="375"/>
      <c r="U147" s="375"/>
      <c r="V147" s="375"/>
      <c r="W147" s="375"/>
      <c r="X147" s="375"/>
      <c r="Y147" s="375"/>
      <c r="AM147" s="331"/>
      <c r="AN147" s="331"/>
      <c r="AO147" s="331"/>
      <c r="AP147" s="331"/>
      <c r="AQ147" s="331"/>
      <c r="AR147" s="331"/>
      <c r="AS147" s="27"/>
      <c r="AT147" s="326"/>
      <c r="AU147" s="326"/>
      <c r="AV147" s="326"/>
      <c r="AW147" s="326"/>
      <c r="AX147" s="326"/>
      <c r="AY147" s="326"/>
    </row>
    <row r="148" spans="1:51" s="342" customFormat="1" ht="18" customHeight="1">
      <c r="A148" s="411" t="s">
        <v>224</v>
      </c>
      <c r="B148" s="418" t="s">
        <v>206</v>
      </c>
      <c r="C148" s="120"/>
      <c r="D148" s="52"/>
      <c r="E148" s="52"/>
      <c r="F148" s="475"/>
      <c r="G148" s="477">
        <v>10.5</v>
      </c>
      <c r="H148" s="479">
        <f aca="true" t="shared" si="26" ref="H148:H161">G148*30</f>
        <v>315</v>
      </c>
      <c r="I148" s="429"/>
      <c r="J148" s="72"/>
      <c r="K148" s="73"/>
      <c r="L148" s="73"/>
      <c r="M148" s="127"/>
      <c r="N148" s="120"/>
      <c r="O148" s="299"/>
      <c r="P148" s="147"/>
      <c r="Q148" s="151"/>
      <c r="R148" s="152"/>
      <c r="S148" s="152"/>
      <c r="T148" s="375"/>
      <c r="U148" s="375"/>
      <c r="V148" s="375"/>
      <c r="W148" s="375"/>
      <c r="X148" s="375"/>
      <c r="Y148" s="375"/>
      <c r="AM148" s="331"/>
      <c r="AN148" s="331"/>
      <c r="AO148" s="331"/>
      <c r="AP148" s="331"/>
      <c r="AQ148" s="331"/>
      <c r="AR148" s="331"/>
      <c r="AS148" s="27"/>
      <c r="AT148" s="326"/>
      <c r="AU148" s="326"/>
      <c r="AV148" s="326"/>
      <c r="AW148" s="326"/>
      <c r="AX148" s="326"/>
      <c r="AY148" s="326"/>
    </row>
    <row r="149" spans="1:51" s="342" customFormat="1" ht="18" customHeight="1">
      <c r="A149" s="411"/>
      <c r="B149" s="418" t="s">
        <v>186</v>
      </c>
      <c r="C149" s="120"/>
      <c r="D149" s="52"/>
      <c r="E149" s="52"/>
      <c r="F149" s="475"/>
      <c r="G149" s="477">
        <v>4</v>
      </c>
      <c r="H149" s="479">
        <f t="shared" si="26"/>
        <v>120</v>
      </c>
      <c r="I149" s="429"/>
      <c r="J149" s="72"/>
      <c r="K149" s="73"/>
      <c r="L149" s="73"/>
      <c r="M149" s="127"/>
      <c r="N149" s="120"/>
      <c r="O149" s="299"/>
      <c r="P149" s="147"/>
      <c r="Q149" s="151"/>
      <c r="R149" s="152"/>
      <c r="S149" s="152"/>
      <c r="T149" s="375"/>
      <c r="U149" s="375"/>
      <c r="V149" s="375"/>
      <c r="W149" s="375"/>
      <c r="X149" s="375"/>
      <c r="Y149" s="375"/>
      <c r="AM149" s="331"/>
      <c r="AN149" s="331"/>
      <c r="AO149" s="331"/>
      <c r="AP149" s="331"/>
      <c r="AQ149" s="331"/>
      <c r="AR149" s="331"/>
      <c r="AS149" s="27"/>
      <c r="AT149" s="326"/>
      <c r="AU149" s="326"/>
      <c r="AV149" s="326"/>
      <c r="AW149" s="326"/>
      <c r="AX149" s="326"/>
      <c r="AY149" s="326"/>
    </row>
    <row r="150" spans="1:51" s="342" customFormat="1" ht="18" customHeight="1">
      <c r="A150" s="411"/>
      <c r="B150" s="474" t="s">
        <v>66</v>
      </c>
      <c r="C150" s="120"/>
      <c r="D150" s="52"/>
      <c r="E150" s="52"/>
      <c r="F150" s="475"/>
      <c r="G150" s="478">
        <v>6.5</v>
      </c>
      <c r="H150" s="480">
        <f t="shared" si="26"/>
        <v>195</v>
      </c>
      <c r="I150" s="430">
        <v>77</v>
      </c>
      <c r="J150" s="69">
        <v>30</v>
      </c>
      <c r="K150" s="70">
        <v>30</v>
      </c>
      <c r="L150" s="70">
        <v>17</v>
      </c>
      <c r="M150" s="126">
        <f>H150-I150</f>
        <v>118</v>
      </c>
      <c r="N150" s="120"/>
      <c r="O150" s="118"/>
      <c r="P150" s="147"/>
      <c r="Q150" s="151"/>
      <c r="R150" s="152"/>
      <c r="S150" s="152"/>
      <c r="T150" s="375"/>
      <c r="U150" s="375"/>
      <c r="V150" s="375"/>
      <c r="W150" s="375"/>
      <c r="X150" s="375"/>
      <c r="Y150" s="375"/>
      <c r="AM150" s="331"/>
      <c r="AN150" s="331"/>
      <c r="AO150" s="331"/>
      <c r="AP150" s="331"/>
      <c r="AQ150" s="331"/>
      <c r="AR150" s="331"/>
      <c r="AS150" s="27"/>
      <c r="AT150" s="326"/>
      <c r="AU150" s="326"/>
      <c r="AV150" s="326"/>
      <c r="AW150" s="326"/>
      <c r="AX150" s="326"/>
      <c r="AY150" s="326"/>
    </row>
    <row r="151" spans="1:51" s="342" customFormat="1" ht="18" customHeight="1">
      <c r="A151" s="411"/>
      <c r="B151" s="418" t="s">
        <v>66</v>
      </c>
      <c r="C151" s="120">
        <v>3</v>
      </c>
      <c r="D151" s="52"/>
      <c r="E151" s="52"/>
      <c r="F151" s="475"/>
      <c r="G151" s="477">
        <v>5</v>
      </c>
      <c r="H151" s="479">
        <f t="shared" si="26"/>
        <v>150</v>
      </c>
      <c r="I151" s="429">
        <v>60</v>
      </c>
      <c r="J151" s="72">
        <v>30</v>
      </c>
      <c r="K151" s="73">
        <v>30</v>
      </c>
      <c r="L151" s="73"/>
      <c r="M151" s="127">
        <f>H151-I151</f>
        <v>90</v>
      </c>
      <c r="N151" s="120"/>
      <c r="O151" s="118"/>
      <c r="P151" s="147"/>
      <c r="Q151" s="161">
        <v>4</v>
      </c>
      <c r="R151" s="152"/>
      <c r="S151" s="152"/>
      <c r="T151" s="375"/>
      <c r="U151" s="375"/>
      <c r="V151" s="375"/>
      <c r="W151" s="375"/>
      <c r="X151" s="375"/>
      <c r="Y151" s="375"/>
      <c r="AM151" s="331"/>
      <c r="AN151" s="331"/>
      <c r="AO151" s="331"/>
      <c r="AP151" s="331"/>
      <c r="AQ151" s="331"/>
      <c r="AR151" s="331"/>
      <c r="AS151" s="27"/>
      <c r="AT151" s="326"/>
      <c r="AU151" s="326"/>
      <c r="AV151" s="326"/>
      <c r="AW151" s="326"/>
      <c r="AX151" s="326"/>
      <c r="AY151" s="326"/>
    </row>
    <row r="152" spans="1:51" s="342" customFormat="1" ht="18" customHeight="1">
      <c r="A152" s="411"/>
      <c r="B152" s="418" t="s">
        <v>230</v>
      </c>
      <c r="C152" s="120"/>
      <c r="D152" s="52"/>
      <c r="E152" s="52"/>
      <c r="F152" s="475"/>
      <c r="G152" s="478">
        <v>1.5</v>
      </c>
      <c r="H152" s="479">
        <f t="shared" si="26"/>
        <v>45</v>
      </c>
      <c r="I152" s="429">
        <v>17</v>
      </c>
      <c r="J152" s="72"/>
      <c r="K152" s="73"/>
      <c r="L152" s="73">
        <v>17</v>
      </c>
      <c r="M152" s="127">
        <f>H152-I152</f>
        <v>28</v>
      </c>
      <c r="N152" s="120"/>
      <c r="O152" s="118"/>
      <c r="P152" s="147"/>
      <c r="Q152" s="151"/>
      <c r="R152" s="152"/>
      <c r="S152" s="152"/>
      <c r="T152" s="375"/>
      <c r="U152" s="375"/>
      <c r="V152" s="375"/>
      <c r="W152" s="375"/>
      <c r="X152" s="375"/>
      <c r="Y152" s="375"/>
      <c r="AM152" s="331"/>
      <c r="AN152" s="331"/>
      <c r="AO152" s="331"/>
      <c r="AP152" s="331"/>
      <c r="AQ152" s="331"/>
      <c r="AR152" s="331"/>
      <c r="AS152" s="27"/>
      <c r="AT152" s="326"/>
      <c r="AU152" s="326"/>
      <c r="AV152" s="326"/>
      <c r="AW152" s="326"/>
      <c r="AX152" s="326"/>
      <c r="AY152" s="326"/>
    </row>
    <row r="153" spans="1:51" s="342" customFormat="1" ht="18" customHeight="1">
      <c r="A153" s="411"/>
      <c r="B153" s="418" t="s">
        <v>230</v>
      </c>
      <c r="C153" s="120"/>
      <c r="D153" s="52"/>
      <c r="E153" s="52"/>
      <c r="F153" s="475"/>
      <c r="G153" s="477">
        <v>1</v>
      </c>
      <c r="H153" s="479">
        <f t="shared" si="26"/>
        <v>30</v>
      </c>
      <c r="I153" s="429">
        <v>10</v>
      </c>
      <c r="J153" s="72"/>
      <c r="K153" s="73"/>
      <c r="L153" s="73">
        <v>10</v>
      </c>
      <c r="M153" s="127">
        <f>H153-I153</f>
        <v>20</v>
      </c>
      <c r="N153" s="120"/>
      <c r="O153" s="118"/>
      <c r="P153" s="147"/>
      <c r="Q153" s="151"/>
      <c r="R153" s="153">
        <v>1</v>
      </c>
      <c r="S153" s="152"/>
      <c r="T153" s="375"/>
      <c r="U153" s="375"/>
      <c r="V153" s="375"/>
      <c r="W153" s="375"/>
      <c r="X153" s="375"/>
      <c r="Y153" s="375"/>
      <c r="AA153" s="376"/>
      <c r="AM153" s="331" t="e">
        <f>IF(#REF!&lt;&gt;0,"так","")</f>
        <v>#REF!</v>
      </c>
      <c r="AN153" s="331" t="e">
        <f>IF(#REF!&lt;&gt;0,"так","")</f>
        <v>#REF!</v>
      </c>
      <c r="AO153" s="331" t="e">
        <f>IF(#REF!&lt;&gt;0,"так","")</f>
        <v>#REF!</v>
      </c>
      <c r="AP153" s="331" t="e">
        <f>IF(#REF!&lt;&gt;0,"так","")</f>
        <v>#REF!</v>
      </c>
      <c r="AQ153" s="331" t="e">
        <f>IF(#REF!&lt;&gt;0,"так","")</f>
        <v>#REF!</v>
      </c>
      <c r="AR153" s="331" t="e">
        <f>IF(#REF!&lt;&gt;0,"так","")</f>
        <v>#REF!</v>
      </c>
      <c r="AS153" s="27"/>
      <c r="AT153" s="326"/>
      <c r="AU153" s="326"/>
      <c r="AV153" s="326"/>
      <c r="AW153" s="326"/>
      <c r="AX153" s="326"/>
      <c r="AY153" s="326"/>
    </row>
    <row r="154" spans="1:51" s="342" customFormat="1" ht="18" customHeight="1">
      <c r="A154" s="411"/>
      <c r="B154" s="513" t="s">
        <v>230</v>
      </c>
      <c r="C154" s="251"/>
      <c r="D154" s="223"/>
      <c r="E154" s="223" t="s">
        <v>135</v>
      </c>
      <c r="F154" s="476"/>
      <c r="G154" s="520">
        <v>0.5</v>
      </c>
      <c r="H154" s="521">
        <f t="shared" si="26"/>
        <v>15</v>
      </c>
      <c r="I154" s="431">
        <v>8</v>
      </c>
      <c r="J154" s="226"/>
      <c r="K154" s="227"/>
      <c r="L154" s="227">
        <v>8</v>
      </c>
      <c r="M154" s="128">
        <f>H154-I154</f>
        <v>7</v>
      </c>
      <c r="N154" s="251"/>
      <c r="O154" s="482"/>
      <c r="P154" s="483"/>
      <c r="Q154" s="471"/>
      <c r="R154" s="234"/>
      <c r="S154" s="373">
        <v>1</v>
      </c>
      <c r="T154" s="375"/>
      <c r="U154" s="375"/>
      <c r="V154" s="375"/>
      <c r="W154" s="375"/>
      <c r="X154" s="375"/>
      <c r="Y154" s="375"/>
      <c r="AA154" s="376"/>
      <c r="AM154" s="331"/>
      <c r="AN154" s="331"/>
      <c r="AO154" s="331"/>
      <c r="AP154" s="331"/>
      <c r="AQ154" s="331"/>
      <c r="AR154" s="331"/>
      <c r="AS154" s="27"/>
      <c r="AT154" s="326"/>
      <c r="AU154" s="326"/>
      <c r="AV154" s="326"/>
      <c r="AW154" s="326"/>
      <c r="AX154" s="326"/>
      <c r="AY154" s="326"/>
    </row>
    <row r="155" spans="1:51" s="342" customFormat="1" ht="15.75">
      <c r="A155" s="799" t="s">
        <v>225</v>
      </c>
      <c r="B155" s="796" t="s">
        <v>119</v>
      </c>
      <c r="C155" s="120"/>
      <c r="D155" s="52"/>
      <c r="E155" s="52"/>
      <c r="F155" s="78"/>
      <c r="G155" s="493">
        <v>10.5</v>
      </c>
      <c r="H155" s="120">
        <f t="shared" si="26"/>
        <v>315</v>
      </c>
      <c r="I155" s="72"/>
      <c r="J155" s="72"/>
      <c r="K155" s="73"/>
      <c r="L155" s="73"/>
      <c r="M155" s="127"/>
      <c r="N155" s="120"/>
      <c r="O155" s="299"/>
      <c r="P155" s="147"/>
      <c r="Q155" s="151"/>
      <c r="R155" s="152"/>
      <c r="S155" s="152"/>
      <c r="AA155" s="376">
        <f>G149</f>
        <v>4</v>
      </c>
      <c r="AM155" s="331">
        <f aca="true" t="shared" si="27" ref="AM155:AO161">IF(N148&lt;&gt;0,"так","")</f>
      </c>
      <c r="AN155" s="331">
        <f t="shared" si="27"/>
      </c>
      <c r="AO155" s="331">
        <f t="shared" si="27"/>
      </c>
      <c r="AP155" s="331" t="s">
        <v>147</v>
      </c>
      <c r="AQ155" s="331">
        <f aca="true" t="shared" si="28" ref="AQ155:AR161">IF(R148&lt;&gt;0,"так","")</f>
      </c>
      <c r="AR155" s="331">
        <f t="shared" si="28"/>
      </c>
      <c r="AS155" s="27"/>
      <c r="AT155" s="326"/>
      <c r="AU155" s="326"/>
      <c r="AV155" s="326"/>
      <c r="AW155" s="326"/>
      <c r="AX155" s="326"/>
      <c r="AY155" s="326"/>
    </row>
    <row r="156" spans="1:51" s="342" customFormat="1" ht="15.75">
      <c r="A156" s="799"/>
      <c r="B156" s="796" t="s">
        <v>186</v>
      </c>
      <c r="C156" s="120"/>
      <c r="D156" s="52"/>
      <c r="E156" s="52"/>
      <c r="F156" s="78"/>
      <c r="G156" s="493">
        <v>4</v>
      </c>
      <c r="H156" s="120">
        <f t="shared" si="26"/>
        <v>120</v>
      </c>
      <c r="I156" s="72"/>
      <c r="J156" s="72"/>
      <c r="K156" s="73"/>
      <c r="L156" s="73"/>
      <c r="M156" s="127"/>
      <c r="N156" s="120"/>
      <c r="O156" s="299"/>
      <c r="P156" s="147"/>
      <c r="Q156" s="151"/>
      <c r="R156" s="152"/>
      <c r="S156" s="152"/>
      <c r="AA156" s="376">
        <f>G141+G150+G163+G138+G139</f>
        <v>21.5</v>
      </c>
      <c r="AM156" s="331">
        <f t="shared" si="27"/>
      </c>
      <c r="AN156" s="331">
        <f t="shared" si="27"/>
      </c>
      <c r="AO156" s="331">
        <f t="shared" si="27"/>
      </c>
      <c r="AP156" s="331">
        <f aca="true" t="shared" si="29" ref="AP156:AP161">IF(Q149&lt;&gt;0,"так","")</f>
      </c>
      <c r="AQ156" s="331">
        <f t="shared" si="28"/>
      </c>
      <c r="AR156" s="331">
        <f t="shared" si="28"/>
      </c>
      <c r="AS156" s="27"/>
      <c r="AT156" s="326"/>
      <c r="AU156" s="326"/>
      <c r="AV156" s="326"/>
      <c r="AW156" s="326"/>
      <c r="AX156" s="326"/>
      <c r="AY156" s="326"/>
    </row>
    <row r="157" spans="1:51" s="342" customFormat="1" ht="15.75">
      <c r="A157" s="799"/>
      <c r="B157" s="481" t="s">
        <v>66</v>
      </c>
      <c r="C157" s="120"/>
      <c r="D157" s="52"/>
      <c r="E157" s="52"/>
      <c r="F157" s="78"/>
      <c r="G157" s="212">
        <v>6.5</v>
      </c>
      <c r="H157" s="113">
        <f t="shared" si="26"/>
        <v>195</v>
      </c>
      <c r="I157" s="69">
        <v>77</v>
      </c>
      <c r="J157" s="69">
        <v>30</v>
      </c>
      <c r="K157" s="70">
        <v>30</v>
      </c>
      <c r="L157" s="70">
        <v>17</v>
      </c>
      <c r="M157" s="126">
        <f>H157-I157</f>
        <v>118</v>
      </c>
      <c r="N157" s="120"/>
      <c r="O157" s="118"/>
      <c r="P157" s="147"/>
      <c r="Q157" s="151"/>
      <c r="R157" s="152"/>
      <c r="S157" s="152"/>
      <c r="AA157" s="376"/>
      <c r="AM157" s="331">
        <f t="shared" si="27"/>
      </c>
      <c r="AN157" s="331">
        <f t="shared" si="27"/>
      </c>
      <c r="AO157" s="331">
        <f t="shared" si="27"/>
      </c>
      <c r="AP157" s="331">
        <f t="shared" si="29"/>
      </c>
      <c r="AQ157" s="331">
        <f t="shared" si="28"/>
      </c>
      <c r="AR157" s="331">
        <f t="shared" si="28"/>
      </c>
      <c r="AS157" s="27"/>
      <c r="AT157" s="326"/>
      <c r="AU157" s="326"/>
      <c r="AV157" s="326"/>
      <c r="AW157" s="326"/>
      <c r="AX157" s="326"/>
      <c r="AY157" s="326"/>
    </row>
    <row r="158" spans="1:51" s="342" customFormat="1" ht="15.75">
      <c r="A158" s="799"/>
      <c r="B158" s="796" t="s">
        <v>66</v>
      </c>
      <c r="C158" s="120">
        <v>3</v>
      </c>
      <c r="D158" s="52"/>
      <c r="E158" s="52"/>
      <c r="F158" s="78"/>
      <c r="G158" s="493">
        <v>5</v>
      </c>
      <c r="H158" s="120">
        <f t="shared" si="26"/>
        <v>150</v>
      </c>
      <c r="I158" s="72">
        <v>60</v>
      </c>
      <c r="J158" s="72">
        <v>30</v>
      </c>
      <c r="K158" s="73">
        <v>30</v>
      </c>
      <c r="L158" s="73"/>
      <c r="M158" s="127">
        <f>H158-I158</f>
        <v>90</v>
      </c>
      <c r="N158" s="120"/>
      <c r="O158" s="118"/>
      <c r="P158" s="147"/>
      <c r="Q158" s="161">
        <v>4</v>
      </c>
      <c r="R158" s="152"/>
      <c r="S158" s="152"/>
      <c r="AA158" s="376"/>
      <c r="AM158" s="331">
        <f t="shared" si="27"/>
      </c>
      <c r="AN158" s="331">
        <f t="shared" si="27"/>
      </c>
      <c r="AO158" s="331">
        <f t="shared" si="27"/>
      </c>
      <c r="AP158" s="331" t="str">
        <f t="shared" si="29"/>
        <v>так</v>
      </c>
      <c r="AQ158" s="331">
        <f t="shared" si="28"/>
      </c>
      <c r="AR158" s="331">
        <f t="shared" si="28"/>
      </c>
      <c r="AS158" s="27"/>
      <c r="AT158" s="326"/>
      <c r="AU158" s="326"/>
      <c r="AV158" s="326"/>
      <c r="AW158" s="326"/>
      <c r="AX158" s="326"/>
      <c r="AY158" s="326"/>
    </row>
    <row r="159" spans="1:51" s="342" customFormat="1" ht="15.75">
      <c r="A159" s="799"/>
      <c r="B159" s="796" t="s">
        <v>120</v>
      </c>
      <c r="C159" s="120"/>
      <c r="D159" s="52"/>
      <c r="E159" s="52"/>
      <c r="F159" s="78"/>
      <c r="G159" s="212">
        <v>1.5</v>
      </c>
      <c r="H159" s="120">
        <f t="shared" si="26"/>
        <v>45</v>
      </c>
      <c r="I159" s="72">
        <v>17</v>
      </c>
      <c r="J159" s="72"/>
      <c r="K159" s="73"/>
      <c r="L159" s="73">
        <v>17</v>
      </c>
      <c r="M159" s="127">
        <f>H159-I159</f>
        <v>28</v>
      </c>
      <c r="N159" s="120"/>
      <c r="O159" s="118"/>
      <c r="P159" s="147"/>
      <c r="Q159" s="151"/>
      <c r="R159" s="152"/>
      <c r="S159" s="152"/>
      <c r="AA159" s="376"/>
      <c r="AM159" s="331">
        <f t="shared" si="27"/>
      </c>
      <c r="AN159" s="331">
        <f t="shared" si="27"/>
      </c>
      <c r="AO159" s="331">
        <f t="shared" si="27"/>
      </c>
      <c r="AP159" s="331">
        <f t="shared" si="29"/>
      </c>
      <c r="AQ159" s="331">
        <f t="shared" si="28"/>
      </c>
      <c r="AR159" s="331">
        <f t="shared" si="28"/>
      </c>
      <c r="AS159" s="27"/>
      <c r="AT159" s="326"/>
      <c r="AU159" s="326"/>
      <c r="AV159" s="326"/>
      <c r="AW159" s="326"/>
      <c r="AX159" s="326"/>
      <c r="AY159" s="326"/>
    </row>
    <row r="160" spans="1:51" s="342" customFormat="1" ht="15.75">
      <c r="A160" s="799"/>
      <c r="B160" s="796" t="s">
        <v>120</v>
      </c>
      <c r="C160" s="120"/>
      <c r="D160" s="52"/>
      <c r="E160" s="52"/>
      <c r="F160" s="78"/>
      <c r="G160" s="493">
        <v>1</v>
      </c>
      <c r="H160" s="120">
        <f t="shared" si="26"/>
        <v>30</v>
      </c>
      <c r="I160" s="72">
        <v>10</v>
      </c>
      <c r="J160" s="72"/>
      <c r="K160" s="73"/>
      <c r="L160" s="73">
        <v>10</v>
      </c>
      <c r="M160" s="127">
        <f>H160-I160</f>
        <v>20</v>
      </c>
      <c r="N160" s="120"/>
      <c r="O160" s="118"/>
      <c r="P160" s="147"/>
      <c r="Q160" s="151"/>
      <c r="R160" s="153">
        <v>1</v>
      </c>
      <c r="S160" s="152"/>
      <c r="AA160" s="376"/>
      <c r="AM160" s="331">
        <f t="shared" si="27"/>
      </c>
      <c r="AN160" s="331">
        <f t="shared" si="27"/>
      </c>
      <c r="AO160" s="331">
        <f t="shared" si="27"/>
      </c>
      <c r="AP160" s="331">
        <f t="shared" si="29"/>
      </c>
      <c r="AQ160" s="331" t="str">
        <f t="shared" si="28"/>
        <v>так</v>
      </c>
      <c r="AR160" s="331">
        <f t="shared" si="28"/>
      </c>
      <c r="AS160" s="27"/>
      <c r="AT160" s="326"/>
      <c r="AU160" s="326"/>
      <c r="AV160" s="326"/>
      <c r="AW160" s="326"/>
      <c r="AX160" s="326"/>
      <c r="AY160" s="326"/>
    </row>
    <row r="161" spans="1:51" s="342" customFormat="1" ht="16.5" thickBot="1">
      <c r="A161" s="800"/>
      <c r="B161" s="797" t="s">
        <v>120</v>
      </c>
      <c r="C161" s="251"/>
      <c r="D161" s="223"/>
      <c r="E161" s="223" t="s">
        <v>135</v>
      </c>
      <c r="F161" s="176"/>
      <c r="G161" s="494">
        <v>0.5</v>
      </c>
      <c r="H161" s="251">
        <f t="shared" si="26"/>
        <v>15</v>
      </c>
      <c r="I161" s="226">
        <v>8</v>
      </c>
      <c r="J161" s="226"/>
      <c r="K161" s="227"/>
      <c r="L161" s="227">
        <v>8</v>
      </c>
      <c r="M161" s="128">
        <f>H161-I161</f>
        <v>7</v>
      </c>
      <c r="N161" s="251"/>
      <c r="O161" s="482"/>
      <c r="P161" s="483"/>
      <c r="Q161" s="471"/>
      <c r="R161" s="234"/>
      <c r="S161" s="373">
        <v>1</v>
      </c>
      <c r="AA161" s="376"/>
      <c r="AM161" s="331">
        <f t="shared" si="27"/>
      </c>
      <c r="AN161" s="331">
        <f t="shared" si="27"/>
      </c>
      <c r="AO161" s="331">
        <f t="shared" si="27"/>
      </c>
      <c r="AP161" s="331">
        <f t="shared" si="29"/>
      </c>
      <c r="AQ161" s="331">
        <f t="shared" si="28"/>
      </c>
      <c r="AR161" s="331" t="str">
        <f t="shared" si="28"/>
        <v>так</v>
      </c>
      <c r="AS161" s="27"/>
      <c r="AT161" s="326"/>
      <c r="AU161" s="326"/>
      <c r="AV161" s="326"/>
      <c r="AW161" s="326"/>
      <c r="AX161" s="326"/>
      <c r="AY161" s="326"/>
    </row>
    <row r="162" spans="1:51" s="266" customFormat="1" ht="18.75">
      <c r="A162" s="932" t="s">
        <v>159</v>
      </c>
      <c r="B162" s="928" t="s">
        <v>204</v>
      </c>
      <c r="C162" s="25"/>
      <c r="D162" s="26"/>
      <c r="E162" s="26"/>
      <c r="F162" s="25"/>
      <c r="G162" s="25"/>
      <c r="H162" s="25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90"/>
      <c r="U162" s="290"/>
      <c r="V162" s="290"/>
      <c r="W162" s="290"/>
      <c r="X162" s="290"/>
      <c r="Y162" s="290"/>
      <c r="AA162" s="295"/>
      <c r="AM162" s="326" t="e">
        <f>IF(#REF!&lt;&gt;0,"так","")</f>
        <v>#REF!</v>
      </c>
      <c r="AN162" s="326" t="e">
        <f>IF(#REF!&lt;&gt;0,"так","")</f>
        <v>#REF!</v>
      </c>
      <c r="AO162" s="326" t="e">
        <f>IF(#REF!&lt;&gt;0,"так","")</f>
        <v>#REF!</v>
      </c>
      <c r="AP162" s="326"/>
      <c r="AQ162" s="326"/>
      <c r="AR162" s="326"/>
      <c r="AT162" s="326"/>
      <c r="AU162" s="326"/>
      <c r="AV162" s="326"/>
      <c r="AW162" s="326"/>
      <c r="AX162" s="326"/>
      <c r="AY162" s="326"/>
    </row>
    <row r="163" spans="1:51" s="266" customFormat="1" ht="31.5">
      <c r="A163" s="411" t="s">
        <v>226</v>
      </c>
      <c r="B163" s="798" t="s">
        <v>115</v>
      </c>
      <c r="C163" s="672"/>
      <c r="D163" s="517">
        <v>3</v>
      </c>
      <c r="E163" s="517"/>
      <c r="F163" s="522"/>
      <c r="G163" s="842">
        <v>4</v>
      </c>
      <c r="H163" s="583">
        <f>G163*30</f>
        <v>120</v>
      </c>
      <c r="I163" s="262">
        <v>30</v>
      </c>
      <c r="J163" s="262">
        <v>15</v>
      </c>
      <c r="K163" s="263">
        <v>15</v>
      </c>
      <c r="L163" s="263"/>
      <c r="M163" s="777">
        <f>H163-I163</f>
        <v>90</v>
      </c>
      <c r="N163" s="583"/>
      <c r="O163" s="256"/>
      <c r="P163" s="779"/>
      <c r="Q163" s="778">
        <v>2</v>
      </c>
      <c r="R163" s="523"/>
      <c r="S163" s="523"/>
      <c r="T163" s="290"/>
      <c r="U163" s="290"/>
      <c r="V163" s="290"/>
      <c r="W163" s="290"/>
      <c r="X163" s="290"/>
      <c r="Y163" s="290"/>
      <c r="AA163" s="295"/>
      <c r="AM163" s="326" t="e">
        <f>IF(#REF!&lt;&gt;0,"так","")</f>
        <v>#REF!</v>
      </c>
      <c r="AN163" s="326" t="e">
        <f>IF(#REF!&lt;&gt;0,"так","")</f>
        <v>#REF!</v>
      </c>
      <c r="AO163" s="326" t="e">
        <f>IF(#REF!&lt;&gt;0,"так","")</f>
        <v>#REF!</v>
      </c>
      <c r="AP163" s="326"/>
      <c r="AQ163" s="326"/>
      <c r="AR163" s="326"/>
      <c r="AT163" s="326"/>
      <c r="AU163" s="326"/>
      <c r="AV163" s="326"/>
      <c r="AW163" s="326"/>
      <c r="AX163" s="326"/>
      <c r="AY163" s="326"/>
    </row>
    <row r="164" spans="1:51" s="266" customFormat="1" ht="31.5">
      <c r="A164" s="411" t="s">
        <v>227</v>
      </c>
      <c r="B164" s="796" t="s">
        <v>117</v>
      </c>
      <c r="C164" s="120"/>
      <c r="D164" s="57">
        <v>3</v>
      </c>
      <c r="E164" s="57"/>
      <c r="F164" s="78"/>
      <c r="G164" s="212">
        <v>4</v>
      </c>
      <c r="H164" s="113">
        <f>G164*30</f>
        <v>120</v>
      </c>
      <c r="I164" s="69">
        <v>30</v>
      </c>
      <c r="J164" s="69">
        <v>15</v>
      </c>
      <c r="K164" s="70">
        <v>15</v>
      </c>
      <c r="L164" s="70"/>
      <c r="M164" s="126">
        <f>H164-I164</f>
        <v>90</v>
      </c>
      <c r="N164" s="113"/>
      <c r="O164" s="118"/>
      <c r="P164" s="147"/>
      <c r="Q164" s="161">
        <v>2</v>
      </c>
      <c r="R164" s="152"/>
      <c r="S164" s="152"/>
      <c r="T164" s="290"/>
      <c r="U164" s="290"/>
      <c r="V164" s="290"/>
      <c r="W164" s="290"/>
      <c r="X164" s="290"/>
      <c r="Y164" s="290"/>
      <c r="AA164" s="295" t="e">
        <f>G146+#REF!+G164+G167+G155</f>
        <v>#REF!</v>
      </c>
      <c r="AI164" s="266" t="s">
        <v>140</v>
      </c>
      <c r="AM164" s="326" t="e">
        <f>IF(#REF!&lt;&gt;0,"так","")</f>
        <v>#REF!</v>
      </c>
      <c r="AN164" s="326" t="e">
        <f>IF(#REF!&lt;&gt;0,"так","")</f>
        <v>#REF!</v>
      </c>
      <c r="AO164" s="326" t="e">
        <f>IF(#REF!&lt;&gt;0,"так","")</f>
        <v>#REF!</v>
      </c>
      <c r="AP164" s="326"/>
      <c r="AQ164" s="326"/>
      <c r="AR164" s="326"/>
      <c r="AT164" s="326"/>
      <c r="AU164" s="326"/>
      <c r="AV164" s="326"/>
      <c r="AW164" s="326"/>
      <c r="AX164" s="326"/>
      <c r="AY164" s="326"/>
    </row>
    <row r="165" spans="1:51" s="266" customFormat="1" ht="18.75">
      <c r="A165" s="932" t="s">
        <v>160</v>
      </c>
      <c r="B165" s="928" t="s">
        <v>205</v>
      </c>
      <c r="C165" s="25"/>
      <c r="D165" s="26"/>
      <c r="E165" s="26"/>
      <c r="F165" s="25"/>
      <c r="G165" s="25"/>
      <c r="H165" s="25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AA165" s="295">
        <f>G156</f>
        <v>4</v>
      </c>
      <c r="AM165" s="326">
        <f>IF(N164&lt;&gt;0,"так","")</f>
      </c>
      <c r="AN165" s="326">
        <f>IF(O164&lt;&gt;0,"так","")</f>
      </c>
      <c r="AO165" s="326">
        <f>IF(P164&lt;&gt;0,"так","")</f>
      </c>
      <c r="AP165" s="326"/>
      <c r="AQ165" s="326"/>
      <c r="AR165" s="326"/>
      <c r="AT165" s="326"/>
      <c r="AU165" s="326"/>
      <c r="AV165" s="326"/>
      <c r="AW165" s="326"/>
      <c r="AX165" s="326"/>
      <c r="AY165" s="326"/>
    </row>
    <row r="166" spans="1:51" s="266" customFormat="1" ht="21.75" customHeight="1">
      <c r="A166" s="801" t="s">
        <v>228</v>
      </c>
      <c r="B166" s="773" t="s">
        <v>116</v>
      </c>
      <c r="C166" s="219"/>
      <c r="D166" s="215" t="s">
        <v>134</v>
      </c>
      <c r="E166" s="215"/>
      <c r="F166" s="215"/>
      <c r="G166" s="843">
        <v>3.5</v>
      </c>
      <c r="H166" s="648">
        <f>G166*30</f>
        <v>105</v>
      </c>
      <c r="I166" s="216">
        <f>J166+K166+L166</f>
        <v>27</v>
      </c>
      <c r="J166" s="216">
        <v>18</v>
      </c>
      <c r="K166" s="217">
        <v>9</v>
      </c>
      <c r="L166" s="217"/>
      <c r="M166" s="218">
        <f>H166-I166</f>
        <v>78</v>
      </c>
      <c r="N166" s="219"/>
      <c r="O166" s="215"/>
      <c r="P166" s="141"/>
      <c r="Q166" s="220"/>
      <c r="R166" s="215">
        <v>3</v>
      </c>
      <c r="S166" s="24"/>
      <c r="T166" s="296"/>
      <c r="U166" s="296"/>
      <c r="V166" s="296"/>
      <c r="W166" s="296"/>
      <c r="X166" s="296"/>
      <c r="Y166" s="297"/>
      <c r="AA166" s="295" t="e">
        <f>G146+#REF!+G164+G167+G157</f>
        <v>#REF!</v>
      </c>
      <c r="AM166" s="326">
        <f>IF(N167&lt;&gt;0,"так","")</f>
      </c>
      <c r="AN166" s="326">
        <f>IF(O167&lt;&gt;0,"так","")</f>
      </c>
      <c r="AO166" s="326">
        <f>IF(P167&lt;&gt;0,"так","")</f>
      </c>
      <c r="AP166" s="326"/>
      <c r="AQ166" s="326"/>
      <c r="AR166" s="326"/>
      <c r="AT166" s="326"/>
      <c r="AU166" s="326"/>
      <c r="AV166" s="326"/>
      <c r="AW166" s="326"/>
      <c r="AX166" s="326"/>
      <c r="AY166" s="326"/>
    </row>
    <row r="167" spans="1:51" s="266" customFormat="1" ht="16.5" thickBot="1">
      <c r="A167" s="802" t="s">
        <v>229</v>
      </c>
      <c r="B167" s="796" t="s">
        <v>88</v>
      </c>
      <c r="C167" s="251"/>
      <c r="D167" s="223" t="s">
        <v>134</v>
      </c>
      <c r="E167" s="223"/>
      <c r="F167" s="176"/>
      <c r="G167" s="843">
        <v>3.5</v>
      </c>
      <c r="H167" s="249">
        <f>G167*30</f>
        <v>105</v>
      </c>
      <c r="I167" s="216">
        <f>J167+K167+L167</f>
        <v>27</v>
      </c>
      <c r="J167" s="216">
        <v>18</v>
      </c>
      <c r="K167" s="217">
        <v>9</v>
      </c>
      <c r="L167" s="217"/>
      <c r="M167" s="218">
        <f>H167-I167</f>
        <v>78</v>
      </c>
      <c r="N167" s="249"/>
      <c r="O167" s="387"/>
      <c r="P167" s="388"/>
      <c r="Q167" s="389"/>
      <c r="R167" s="373">
        <v>3</v>
      </c>
      <c r="S167" s="152"/>
      <c r="AA167" s="295"/>
      <c r="AM167" s="326">
        <f aca="true" t="shared" si="30" ref="AM167:AO168">IF(N155&lt;&gt;0,"так","")</f>
      </c>
      <c r="AN167" s="326">
        <f t="shared" si="30"/>
      </c>
      <c r="AO167" s="326">
        <f t="shared" si="30"/>
      </c>
      <c r="AP167" s="326"/>
      <c r="AQ167" s="326"/>
      <c r="AR167" s="326"/>
      <c r="AT167" s="326"/>
      <c r="AU167" s="326"/>
      <c r="AV167" s="326"/>
      <c r="AW167" s="326"/>
      <c r="AX167" s="326"/>
      <c r="AY167" s="326"/>
    </row>
    <row r="168" spans="1:51" s="154" customFormat="1" ht="16.5" thickBot="1">
      <c r="A168" s="1034" t="s">
        <v>98</v>
      </c>
      <c r="B168" s="1071"/>
      <c r="C168" s="486"/>
      <c r="D168" s="487"/>
      <c r="E168" s="487"/>
      <c r="F168" s="487"/>
      <c r="G168" s="492">
        <f>G169+G170</f>
        <v>48</v>
      </c>
      <c r="H168" s="492">
        <f>H169+H170</f>
        <v>1260</v>
      </c>
      <c r="I168" s="489"/>
      <c r="J168" s="489"/>
      <c r="K168" s="489"/>
      <c r="L168" s="489"/>
      <c r="M168" s="489"/>
      <c r="N168" s="490"/>
      <c r="O168" s="490"/>
      <c r="P168" s="490"/>
      <c r="Q168" s="490"/>
      <c r="R168" s="490"/>
      <c r="S168" s="491"/>
      <c r="AA168" s="246"/>
      <c r="AM168" s="326">
        <f t="shared" si="30"/>
      </c>
      <c r="AN168" s="326">
        <f t="shared" si="30"/>
      </c>
      <c r="AO168" s="326">
        <f t="shared" si="30"/>
      </c>
      <c r="AP168" s="330"/>
      <c r="AQ168" s="330"/>
      <c r="AR168" s="330"/>
      <c r="AT168" s="330"/>
      <c r="AU168" s="330"/>
      <c r="AV168" s="330"/>
      <c r="AW168" s="330"/>
      <c r="AX168" s="330"/>
      <c r="AY168" s="330"/>
    </row>
    <row r="169" spans="1:19" ht="16.5" thickBot="1">
      <c r="A169" s="1019" t="s">
        <v>186</v>
      </c>
      <c r="B169" s="1019"/>
      <c r="C169" s="221"/>
      <c r="D169" s="221"/>
      <c r="E169" s="221"/>
      <c r="F169" s="221"/>
      <c r="G169" s="222">
        <f>G121+G132+G142+G149+G117+G118</f>
        <v>18</v>
      </c>
      <c r="H169" s="222">
        <f>H121+H132+H142+H149</f>
        <v>360</v>
      </c>
      <c r="I169" s="222"/>
      <c r="J169" s="222"/>
      <c r="K169" s="222"/>
      <c r="L169" s="222"/>
      <c r="M169" s="222"/>
      <c r="N169" s="484"/>
      <c r="O169" s="484"/>
      <c r="P169" s="709"/>
      <c r="Q169" s="484"/>
      <c r="R169" s="484"/>
      <c r="S169" s="485"/>
    </row>
    <row r="170" spans="1:19" ht="16.5" thickBot="1">
      <c r="A170" s="1022" t="s">
        <v>153</v>
      </c>
      <c r="B170" s="1022"/>
      <c r="C170" s="177"/>
      <c r="D170" s="177"/>
      <c r="E170" s="177"/>
      <c r="F170" s="177"/>
      <c r="G170" s="222">
        <f>G122+G133+G138+G143+G150+G163+G166</f>
        <v>30</v>
      </c>
      <c r="H170" s="488">
        <f>G170*30</f>
        <v>900</v>
      </c>
      <c r="I170" s="222">
        <f>I122+I133+I138+I143+I150+I163+I166</f>
        <v>316</v>
      </c>
      <c r="J170" s="222">
        <f>J122+J133+J138+J143+J150+J163+J166</f>
        <v>167</v>
      </c>
      <c r="K170" s="222">
        <f>K122+K133+K138+K143+K150+K163+K166</f>
        <v>132</v>
      </c>
      <c r="L170" s="222">
        <f>L122+L133+L138+L143+L150+L163+L166</f>
        <v>17</v>
      </c>
      <c r="M170" s="222">
        <f>M122+M133+M138+M143+M150+M163+M166</f>
        <v>584</v>
      </c>
      <c r="N170" s="222">
        <f>SUM(N120:N124)+SUM(N131:N133)+SUM(N65:N70)+N138+SUM(N141:N143)+SUM(N148:N154)+N163+N166</f>
        <v>0</v>
      </c>
      <c r="O170" s="222">
        <f>SUM(O120:O124)+SUM(O131:O133)+SUM(O65:O70)+O138+SUM(O141:O143)+SUM(O148:O154)+O163+O166</f>
        <v>0</v>
      </c>
      <c r="P170" s="222">
        <f>SUM(P120:P124)+SUM(P131:P133)+P138+SUM(P141:P143)+SUM(P148:P154)+P163+P166</f>
        <v>0</v>
      </c>
      <c r="Q170" s="222">
        <f>SUM(Q120:Q124)+SUM(Q131:Q133)+Q138+SUM(Q141:Q143)+SUM(Q148:Q154)+Q163+Q166</f>
        <v>6</v>
      </c>
      <c r="R170" s="222">
        <f>SUM(R120:R124)+SUM(R131:R133)+SUM(R65:R70)+R138+SUM(R141:R143)+SUM(R148:R154)+R163+R166</f>
        <v>18</v>
      </c>
      <c r="S170" s="222">
        <f>SUM(S120:S124)+SUM(S131:S133)+SUM(S65:S70)+S138+SUM(S141:S143)+SUM(S148:S154)+S163+S166</f>
        <v>8</v>
      </c>
    </row>
    <row r="171" spans="1:19" ht="15.75">
      <c r="A171" s="1064" t="s">
        <v>103</v>
      </c>
      <c r="B171" s="1065"/>
      <c r="C171" s="1059"/>
      <c r="D171" s="1060"/>
      <c r="E171" s="1060"/>
      <c r="F171" s="1060"/>
      <c r="G171" s="1060"/>
      <c r="H171" s="1060"/>
      <c r="I171" s="1060"/>
      <c r="J171" s="1060"/>
      <c r="K171" s="1060"/>
      <c r="L171" s="1060"/>
      <c r="M171" s="1060"/>
      <c r="N171" s="1060"/>
      <c r="O171" s="1060"/>
      <c r="P171" s="1060"/>
      <c r="Q171" s="1060"/>
      <c r="R171" s="1060"/>
      <c r="S171" s="1061"/>
    </row>
    <row r="172" spans="1:19" ht="15.75">
      <c r="A172" s="1062" t="s">
        <v>186</v>
      </c>
      <c r="B172" s="1063"/>
      <c r="C172" s="52"/>
      <c r="D172" s="52"/>
      <c r="E172" s="52"/>
      <c r="F172" s="78"/>
      <c r="G172" s="649">
        <f>G57+G97+G104+G169+G114</f>
        <v>120</v>
      </c>
      <c r="H172" s="649">
        <f>G172*30</f>
        <v>3600</v>
      </c>
      <c r="I172" s="69"/>
      <c r="J172" s="69"/>
      <c r="K172" s="70"/>
      <c r="L172" s="70"/>
      <c r="M172" s="126"/>
      <c r="N172" s="113"/>
      <c r="O172" s="710"/>
      <c r="P172" s="146"/>
      <c r="Q172" s="94"/>
      <c r="R172" s="93"/>
      <c r="S172" s="93"/>
    </row>
    <row r="173" spans="1:19" ht="15.75">
      <c r="A173" s="1062" t="s">
        <v>99</v>
      </c>
      <c r="B173" s="1063"/>
      <c r="C173" s="52"/>
      <c r="D173" s="52"/>
      <c r="E173" s="52"/>
      <c r="F173" s="78"/>
      <c r="G173" s="190">
        <f>G58+G98+G105+G170+G107</f>
        <v>120</v>
      </c>
      <c r="H173" s="48">
        <f>G173*30</f>
        <v>3600</v>
      </c>
      <c r="I173" s="69"/>
      <c r="J173" s="69"/>
      <c r="K173" s="70"/>
      <c r="L173" s="70"/>
      <c r="M173" s="126"/>
      <c r="N173" s="113"/>
      <c r="O173" s="710"/>
      <c r="P173" s="146"/>
      <c r="Q173" s="94"/>
      <c r="R173" s="93"/>
      <c r="S173" s="93"/>
    </row>
    <row r="174" spans="1:51" s="342" customFormat="1" ht="22.5" customHeight="1">
      <c r="A174" s="1052" t="s">
        <v>104</v>
      </c>
      <c r="B174" s="1053"/>
      <c r="C174" s="650"/>
      <c r="D174" s="650"/>
      <c r="E174" s="650"/>
      <c r="F174" s="390"/>
      <c r="G174" s="651">
        <f>G172+G173</f>
        <v>240</v>
      </c>
      <c r="H174" s="652">
        <f>G174*30</f>
        <v>7200</v>
      </c>
      <c r="I174" s="653">
        <f aca="true" t="shared" si="31" ref="I174:S174">I58+I98+I170</f>
        <v>1418</v>
      </c>
      <c r="J174" s="653">
        <f t="shared" si="31"/>
        <v>727</v>
      </c>
      <c r="K174" s="711">
        <f t="shared" si="31"/>
        <v>444</v>
      </c>
      <c r="L174" s="711">
        <f t="shared" si="31"/>
        <v>292</v>
      </c>
      <c r="M174" s="712">
        <f t="shared" si="31"/>
        <v>1805</v>
      </c>
      <c r="N174" s="713">
        <f>N58+N98+N170</f>
        <v>29</v>
      </c>
      <c r="O174" s="714">
        <f t="shared" si="31"/>
        <v>26</v>
      </c>
      <c r="P174" s="212">
        <f t="shared" si="31"/>
        <v>24</v>
      </c>
      <c r="Q174" s="212">
        <f t="shared" si="31"/>
        <v>18</v>
      </c>
      <c r="R174" s="212">
        <f t="shared" si="31"/>
        <v>23</v>
      </c>
      <c r="S174" s="212">
        <f t="shared" si="31"/>
        <v>14</v>
      </c>
      <c r="AA174" s="376"/>
      <c r="AM174" s="331">
        <f aca="true" t="shared" si="32" ref="AM174:AR174">IF(N163&lt;&gt;0,"так","")</f>
      </c>
      <c r="AN174" s="331">
        <f t="shared" si="32"/>
      </c>
      <c r="AO174" s="331">
        <f t="shared" si="32"/>
      </c>
      <c r="AP174" s="331" t="str">
        <f t="shared" si="32"/>
        <v>так</v>
      </c>
      <c r="AQ174" s="331">
        <f t="shared" si="32"/>
      </c>
      <c r="AR174" s="331">
        <f t="shared" si="32"/>
      </c>
      <c r="AS174" s="27"/>
      <c r="AT174" s="326"/>
      <c r="AU174" s="326"/>
      <c r="AV174" s="326"/>
      <c r="AW174" s="326"/>
      <c r="AX174" s="326"/>
      <c r="AY174" s="326"/>
    </row>
    <row r="175" spans="1:51" s="154" customFormat="1" ht="15.75">
      <c r="A175" s="1054" t="s">
        <v>89</v>
      </c>
      <c r="B175" s="1054"/>
      <c r="C175" s="1054"/>
      <c r="D175" s="1054"/>
      <c r="E175" s="1054"/>
      <c r="F175" s="1054"/>
      <c r="G175" s="1054"/>
      <c r="H175" s="1054"/>
      <c r="I175" s="1054"/>
      <c r="J175" s="1054"/>
      <c r="K175" s="1054"/>
      <c r="L175" s="1054"/>
      <c r="M175" s="1054"/>
      <c r="N175" s="52">
        <v>4</v>
      </c>
      <c r="O175" s="52">
        <v>3</v>
      </c>
      <c r="P175" s="118">
        <v>1</v>
      </c>
      <c r="Q175" s="92">
        <v>4</v>
      </c>
      <c r="R175" s="92">
        <v>2</v>
      </c>
      <c r="S175" s="92">
        <v>3</v>
      </c>
      <c r="AA175" s="246"/>
      <c r="AM175" s="326">
        <f aca="true" t="shared" si="33" ref="AM175:AO179">IF(N157&lt;&gt;0,"так","")</f>
      </c>
      <c r="AN175" s="326">
        <f t="shared" si="33"/>
      </c>
      <c r="AO175" s="326">
        <f t="shared" si="33"/>
      </c>
      <c r="AP175" s="330"/>
      <c r="AQ175" s="330"/>
      <c r="AR175" s="330"/>
      <c r="AT175" s="330"/>
      <c r="AU175" s="330"/>
      <c r="AV175" s="330"/>
      <c r="AW175" s="330"/>
      <c r="AX175" s="330"/>
      <c r="AY175" s="330"/>
    </row>
    <row r="176" spans="1:51" s="154" customFormat="1" ht="15.75">
      <c r="A176" s="1054" t="s">
        <v>90</v>
      </c>
      <c r="B176" s="1054"/>
      <c r="C176" s="1054"/>
      <c r="D176" s="1054"/>
      <c r="E176" s="1054"/>
      <c r="F176" s="1054"/>
      <c r="G176" s="1054"/>
      <c r="H176" s="1054"/>
      <c r="I176" s="1054"/>
      <c r="J176" s="1054"/>
      <c r="K176" s="1054"/>
      <c r="L176" s="1054"/>
      <c r="M176" s="1054"/>
      <c r="N176" s="52">
        <v>3</v>
      </c>
      <c r="O176" s="52">
        <v>3</v>
      </c>
      <c r="P176" s="934">
        <v>5</v>
      </c>
      <c r="Q176" s="92">
        <v>3</v>
      </c>
      <c r="R176" s="92">
        <v>4</v>
      </c>
      <c r="S176" s="92">
        <v>2</v>
      </c>
      <c r="AA176" s="246"/>
      <c r="AM176" s="326">
        <f t="shared" si="33"/>
      </c>
      <c r="AN176" s="326">
        <f t="shared" si="33"/>
      </c>
      <c r="AO176" s="326">
        <f t="shared" si="33"/>
      </c>
      <c r="AP176" s="330"/>
      <c r="AQ176" s="330"/>
      <c r="AR176" s="330"/>
      <c r="AT176" s="330"/>
      <c r="AU176" s="330"/>
      <c r="AV176" s="330"/>
      <c r="AW176" s="330"/>
      <c r="AX176" s="330"/>
      <c r="AY176" s="330"/>
    </row>
    <row r="177" spans="1:51" s="154" customFormat="1" ht="15.75">
      <c r="A177" s="1054" t="s">
        <v>91</v>
      </c>
      <c r="B177" s="1054"/>
      <c r="C177" s="1054"/>
      <c r="D177" s="1054"/>
      <c r="E177" s="1054"/>
      <c r="F177" s="1054"/>
      <c r="G177" s="1054"/>
      <c r="H177" s="1054"/>
      <c r="I177" s="1054"/>
      <c r="J177" s="1054"/>
      <c r="K177" s="1054"/>
      <c r="L177" s="1054"/>
      <c r="M177" s="1054"/>
      <c r="N177" s="52"/>
      <c r="O177" s="52"/>
      <c r="P177" s="118">
        <v>1</v>
      </c>
      <c r="Q177" s="92">
        <v>1</v>
      </c>
      <c r="R177" s="92">
        <v>1</v>
      </c>
      <c r="S177" s="92">
        <v>1</v>
      </c>
      <c r="AA177" s="246" t="e">
        <f>#REF!+#REF!</f>
        <v>#REF!</v>
      </c>
      <c r="AM177" s="326">
        <f t="shared" si="33"/>
      </c>
      <c r="AN177" s="326">
        <f t="shared" si="33"/>
      </c>
      <c r="AO177" s="326">
        <f t="shared" si="33"/>
      </c>
      <c r="AP177" s="330"/>
      <c r="AQ177" s="330"/>
      <c r="AR177" s="330"/>
      <c r="AT177" s="330"/>
      <c r="AU177" s="330"/>
      <c r="AV177" s="330"/>
      <c r="AW177" s="330"/>
      <c r="AX177" s="330"/>
      <c r="AY177" s="330"/>
    </row>
    <row r="178" spans="1:51" s="154" customFormat="1" ht="15.75">
      <c r="A178" s="715"/>
      <c r="B178" s="654"/>
      <c r="C178" s="79"/>
      <c r="D178" s="79"/>
      <c r="E178" s="79"/>
      <c r="F178" s="97"/>
      <c r="G178" s="98"/>
      <c r="H178" s="99"/>
      <c r="I178" s="100"/>
      <c r="J178" s="79"/>
      <c r="K178" s="79"/>
      <c r="L178" s="79"/>
      <c r="M178" s="79"/>
      <c r="N178" s="101"/>
      <c r="O178" s="79"/>
      <c r="P178" s="24"/>
      <c r="Q178" s="24"/>
      <c r="R178" s="24"/>
      <c r="S178" s="24"/>
      <c r="AA178" s="246" t="e">
        <f>#REF!+#REF!</f>
        <v>#REF!</v>
      </c>
      <c r="AM178" s="326">
        <f t="shared" si="33"/>
      </c>
      <c r="AN178" s="326">
        <f t="shared" si="33"/>
      </c>
      <c r="AO178" s="326">
        <f t="shared" si="33"/>
      </c>
      <c r="AP178" s="330"/>
      <c r="AQ178" s="330"/>
      <c r="AR178" s="330"/>
      <c r="AT178" s="330"/>
      <c r="AU178" s="330"/>
      <c r="AV178" s="330"/>
      <c r="AW178" s="330"/>
      <c r="AX178" s="330"/>
      <c r="AY178" s="330"/>
    </row>
    <row r="179" spans="1:51" s="154" customFormat="1" ht="15.75">
      <c r="A179" s="715"/>
      <c r="B179" s="655"/>
      <c r="C179" s="79"/>
      <c r="D179" s="79"/>
      <c r="E179" s="79"/>
      <c r="F179" s="97"/>
      <c r="G179" s="98"/>
      <c r="H179" s="99"/>
      <c r="I179" s="100"/>
      <c r="J179" s="79"/>
      <c r="K179" s="1021" t="s">
        <v>111</v>
      </c>
      <c r="L179" s="1058"/>
      <c r="M179" s="1058"/>
      <c r="N179" s="300"/>
      <c r="O179" s="300"/>
      <c r="P179" s="301"/>
      <c r="Q179" s="103"/>
      <c r="R179" s="301"/>
      <c r="S179" s="301"/>
      <c r="AA179" s="246" t="e">
        <f>AA155+#REF!</f>
        <v>#REF!</v>
      </c>
      <c r="AM179" s="326">
        <f t="shared" si="33"/>
      </c>
      <c r="AN179" s="326">
        <f t="shared" si="33"/>
      </c>
      <c r="AO179" s="326">
        <f t="shared" si="33"/>
      </c>
      <c r="AP179" s="330"/>
      <c r="AQ179" s="330"/>
      <c r="AR179" s="330"/>
      <c r="AT179" s="330"/>
      <c r="AU179" s="330"/>
      <c r="AV179" s="330"/>
      <c r="AW179" s="330"/>
      <c r="AX179" s="330"/>
      <c r="AY179" s="330"/>
    </row>
    <row r="180" spans="1:51" s="27" customFormat="1" ht="15.75">
      <c r="A180" s="715"/>
      <c r="B180" s="655"/>
      <c r="C180" s="79"/>
      <c r="D180" s="79"/>
      <c r="E180" s="79"/>
      <c r="F180" s="97"/>
      <c r="G180" s="103"/>
      <c r="H180" s="104"/>
      <c r="I180" s="105"/>
      <c r="J180" s="106"/>
      <c r="K180" s="106"/>
      <c r="L180" s="106"/>
      <c r="M180" s="106"/>
      <c r="N180" s="1041">
        <f>G18+G22+G27+G30+G35+G38+G45+G44+G46+G49+G52+G55+G63+G64+G77+G78+G82+G68</f>
        <v>60</v>
      </c>
      <c r="O180" s="1055"/>
      <c r="P180" s="1055"/>
      <c r="Q180" s="1056">
        <f>G14+G41+G73+G83+G87+G88+G91+G94+G95+G102+G107+G123+G124+G133+G69+G70+G151+G153+G154+G163+G138+G143+G166</f>
        <v>60</v>
      </c>
      <c r="R180" s="1057"/>
      <c r="S180" s="1057"/>
      <c r="T180" s="110"/>
      <c r="U180" s="110"/>
      <c r="V180" s="110"/>
      <c r="W180" s="110"/>
      <c r="X180" s="110"/>
      <c r="Y180" s="110"/>
      <c r="Z180" s="265" t="e">
        <f>G146+#REF!+G164+G167+G155+G132+G89+G68+G141+G92+G95</f>
        <v>#REF!</v>
      </c>
      <c r="AA180" s="27">
        <f>30*G168</f>
        <v>1440</v>
      </c>
      <c r="AM180" s="331"/>
      <c r="AN180" s="326">
        <f>IF(O168&lt;&gt;0,"так","")</f>
      </c>
      <c r="AO180" s="331"/>
      <c r="AP180" s="331"/>
      <c r="AQ180" s="331"/>
      <c r="AR180" s="331"/>
      <c r="AT180" s="331"/>
      <c r="AU180" s="331"/>
      <c r="AV180" s="331"/>
      <c r="AW180" s="331"/>
      <c r="AX180" s="331"/>
      <c r="AY180" s="331"/>
    </row>
    <row r="181" spans="1:51" s="27" customFormat="1" ht="16.5" thickBot="1">
      <c r="A181" s="715"/>
      <c r="B181" s="656"/>
      <c r="C181" s="79"/>
      <c r="D181" s="79"/>
      <c r="E181" s="79"/>
      <c r="F181" s="97"/>
      <c r="G181" s="103"/>
      <c r="H181" s="104"/>
      <c r="I181" s="105"/>
      <c r="J181" s="105"/>
      <c r="K181" s="1017" t="s">
        <v>52</v>
      </c>
      <c r="L181" s="1043"/>
      <c r="M181" s="1043"/>
      <c r="N181" s="1044">
        <f>N180+Q180</f>
        <v>120</v>
      </c>
      <c r="O181" s="1045"/>
      <c r="P181" s="1046"/>
      <c r="Q181" s="1046"/>
      <c r="R181" s="1046"/>
      <c r="S181" s="1046"/>
      <c r="T181" s="110"/>
      <c r="U181" s="110"/>
      <c r="V181" s="110"/>
      <c r="W181" s="110"/>
      <c r="X181" s="110"/>
      <c r="Y181" s="110"/>
      <c r="Z181" s="265" t="e">
        <f>G146+#REF!+G164+G167+G157+G65+G91+G70+G149+G94+G95</f>
        <v>#REF!</v>
      </c>
      <c r="AA181" s="27">
        <f>30*G169</f>
        <v>540</v>
      </c>
      <c r="AM181" s="331"/>
      <c r="AN181" s="326">
        <f>IF(O169&lt;&gt;0,"так","")</f>
      </c>
      <c r="AO181" s="331"/>
      <c r="AP181" s="331"/>
      <c r="AQ181" s="331"/>
      <c r="AR181" s="331"/>
      <c r="AT181" s="331"/>
      <c r="AU181" s="331"/>
      <c r="AV181" s="331"/>
      <c r="AW181" s="331"/>
      <c r="AX181" s="331"/>
      <c r="AY181" s="331"/>
    </row>
    <row r="182" spans="1:51" s="27" customFormat="1" ht="16.5" thickBot="1">
      <c r="A182" s="1049" t="s">
        <v>197</v>
      </c>
      <c r="B182" s="1050"/>
      <c r="C182" s="1050"/>
      <c r="D182" s="1050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50"/>
      <c r="O182" s="1050"/>
      <c r="P182" s="1050"/>
      <c r="Q182" s="1050"/>
      <c r="R182" s="1050"/>
      <c r="S182" s="1051"/>
      <c r="T182" s="110"/>
      <c r="U182" s="110"/>
      <c r="V182" s="110"/>
      <c r="W182" s="110"/>
      <c r="X182" s="110"/>
      <c r="Y182" s="110"/>
      <c r="Z182" s="265">
        <f>G156+G133+G90+G69+G148+G93</f>
        <v>27.5</v>
      </c>
      <c r="AA182" s="27">
        <f>30*G170</f>
        <v>900</v>
      </c>
      <c r="AM182" s="331"/>
      <c r="AN182" s="331"/>
      <c r="AO182" s="331"/>
      <c r="AP182" s="331"/>
      <c r="AQ182" s="331"/>
      <c r="AR182" s="331"/>
      <c r="AT182" s="331"/>
      <c r="AU182" s="331"/>
      <c r="AV182" s="331"/>
      <c r="AW182" s="331"/>
      <c r="AX182" s="331"/>
      <c r="AY182" s="331"/>
    </row>
    <row r="183" spans="1:51" s="27" customFormat="1" ht="18.75">
      <c r="A183" s="729" t="s">
        <v>67</v>
      </c>
      <c r="B183" s="584" t="s">
        <v>64</v>
      </c>
      <c r="C183" s="730"/>
      <c r="D183" s="731"/>
      <c r="E183" s="732"/>
      <c r="F183" s="733"/>
      <c r="G183" s="734">
        <v>12</v>
      </c>
      <c r="H183" s="735">
        <f>G183*30</f>
        <v>360</v>
      </c>
      <c r="I183" s="736"/>
      <c r="J183" s="737"/>
      <c r="K183" s="737"/>
      <c r="L183" s="737"/>
      <c r="M183" s="738"/>
      <c r="N183" s="730"/>
      <c r="O183" s="739"/>
      <c r="P183" s="740"/>
      <c r="Q183" s="741"/>
      <c r="R183" s="674"/>
      <c r="S183" s="675"/>
      <c r="T183" s="24"/>
      <c r="U183" s="24"/>
      <c r="V183" s="24"/>
      <c r="W183" s="24"/>
      <c r="X183" s="24"/>
      <c r="Y183" s="24"/>
      <c r="AM183" s="331"/>
      <c r="AN183" s="331"/>
      <c r="AO183" s="331"/>
      <c r="AP183" s="331"/>
      <c r="AQ183" s="331"/>
      <c r="AR183" s="331"/>
      <c r="AT183" s="331"/>
      <c r="AU183" s="331"/>
      <c r="AV183" s="331"/>
      <c r="AW183" s="331"/>
      <c r="AX183" s="331"/>
      <c r="AY183" s="331"/>
    </row>
    <row r="184" spans="1:51" s="27" customFormat="1" ht="18.75">
      <c r="A184" s="676"/>
      <c r="B184" s="507" t="s">
        <v>186</v>
      </c>
      <c r="C184" s="585"/>
      <c r="D184" s="240"/>
      <c r="E184" s="240"/>
      <c r="F184" s="586"/>
      <c r="G184" s="587">
        <v>8</v>
      </c>
      <c r="H184" s="588">
        <f>G184*30</f>
        <v>240</v>
      </c>
      <c r="I184" s="239"/>
      <c r="J184" s="240"/>
      <c r="K184" s="240"/>
      <c r="L184" s="240"/>
      <c r="M184" s="586"/>
      <c r="N184" s="677"/>
      <c r="O184" s="331"/>
      <c r="P184" s="678"/>
      <c r="Q184" s="679"/>
      <c r="R184" s="240"/>
      <c r="S184" s="241"/>
      <c r="T184" s="24"/>
      <c r="U184" s="24"/>
      <c r="V184" s="24"/>
      <c r="W184" s="24"/>
      <c r="X184" s="24"/>
      <c r="Y184" s="24"/>
      <c r="AM184" s="331"/>
      <c r="AN184" s="331"/>
      <c r="AO184" s="331"/>
      <c r="AP184" s="331"/>
      <c r="AQ184" s="331"/>
      <c r="AR184" s="331"/>
      <c r="AT184" s="331"/>
      <c r="AU184" s="331"/>
      <c r="AV184" s="331"/>
      <c r="AW184" s="331"/>
      <c r="AX184" s="331"/>
      <c r="AY184" s="331"/>
    </row>
    <row r="185" spans="1:51" s="27" customFormat="1" ht="18.75">
      <c r="A185" s="526"/>
      <c r="B185" s="589" t="s">
        <v>64</v>
      </c>
      <c r="C185" s="527"/>
      <c r="D185" s="528" t="s">
        <v>173</v>
      </c>
      <c r="E185" s="528"/>
      <c r="F185" s="529"/>
      <c r="G185" s="590">
        <v>4</v>
      </c>
      <c r="H185" s="591">
        <f>G185*30</f>
        <v>120</v>
      </c>
      <c r="I185" s="592"/>
      <c r="J185" s="528"/>
      <c r="K185" s="528"/>
      <c r="L185" s="528"/>
      <c r="M185" s="529"/>
      <c r="N185" s="527" t="s">
        <v>121</v>
      </c>
      <c r="O185" s="528" t="s">
        <v>121</v>
      </c>
      <c r="P185" s="529" t="s">
        <v>121</v>
      </c>
      <c r="Q185" s="530" t="s">
        <v>122</v>
      </c>
      <c r="R185" s="531" t="s">
        <v>122</v>
      </c>
      <c r="S185" s="532" t="s">
        <v>122</v>
      </c>
      <c r="T185" s="24"/>
      <c r="U185" s="24"/>
      <c r="V185" s="24"/>
      <c r="W185" s="24"/>
      <c r="X185" s="24"/>
      <c r="Y185" s="24"/>
      <c r="AM185" s="331"/>
      <c r="AN185" s="331"/>
      <c r="AO185" s="331"/>
      <c r="AP185" s="331"/>
      <c r="AQ185" s="331"/>
      <c r="AR185" s="331"/>
      <c r="AT185" s="331"/>
      <c r="AU185" s="331"/>
      <c r="AV185" s="331"/>
      <c r="AW185" s="331"/>
      <c r="AX185" s="331"/>
      <c r="AY185" s="331"/>
    </row>
    <row r="186" spans="1:70" s="27" customFormat="1" ht="31.5">
      <c r="A186" s="849" t="s">
        <v>214</v>
      </c>
      <c r="B186" s="850" t="s">
        <v>215</v>
      </c>
      <c r="C186" s="255"/>
      <c r="D186" s="851"/>
      <c r="E186" s="852"/>
      <c r="F186" s="853"/>
      <c r="G186" s="768">
        <f aca="true" t="shared" si="34" ref="G186:M186">SUM(G187:G188)</f>
        <v>18</v>
      </c>
      <c r="H186" s="768">
        <f t="shared" si="34"/>
        <v>540</v>
      </c>
      <c r="I186" s="768">
        <f t="shared" si="34"/>
        <v>198</v>
      </c>
      <c r="J186" s="768">
        <f t="shared" si="34"/>
        <v>0</v>
      </c>
      <c r="K186" s="768">
        <f t="shared" si="34"/>
        <v>0</v>
      </c>
      <c r="L186" s="768">
        <f t="shared" si="34"/>
        <v>198</v>
      </c>
      <c r="M186" s="768">
        <f t="shared" si="34"/>
        <v>342</v>
      </c>
      <c r="N186" s="854"/>
      <c r="O186" s="854"/>
      <c r="P186" s="854"/>
      <c r="Q186" s="854"/>
      <c r="R186" s="854"/>
      <c r="S186" s="854"/>
      <c r="T186" s="844"/>
      <c r="U186" s="845"/>
      <c r="V186" s="527"/>
      <c r="W186" s="528"/>
      <c r="X186" s="528"/>
      <c r="Y186" s="846"/>
      <c r="Z186" s="847"/>
      <c r="AA186" s="847"/>
      <c r="AB186" s="527"/>
      <c r="AC186" s="528"/>
      <c r="AD186" s="528"/>
      <c r="AE186" s="528"/>
      <c r="AF186" s="846"/>
      <c r="AG186" s="527"/>
      <c r="AH186" s="528"/>
      <c r="AI186" s="846"/>
      <c r="AJ186" s="848"/>
      <c r="AK186" s="848"/>
      <c r="AL186" s="585"/>
      <c r="AM186" s="24"/>
      <c r="AN186" s="24"/>
      <c r="AO186" s="24"/>
      <c r="AP186" s="24"/>
      <c r="AQ186" s="24"/>
      <c r="AR186" s="24"/>
      <c r="BF186" s="331"/>
      <c r="BG186" s="331"/>
      <c r="BH186" s="331"/>
      <c r="BI186" s="331"/>
      <c r="BJ186" s="331"/>
      <c r="BK186" s="331"/>
      <c r="BM186" s="331"/>
      <c r="BN186" s="331"/>
      <c r="BO186" s="331"/>
      <c r="BP186" s="331"/>
      <c r="BQ186" s="331"/>
      <c r="BR186" s="331"/>
    </row>
    <row r="187" spans="1:70" s="27" customFormat="1" ht="18.75">
      <c r="A187" s="855"/>
      <c r="B187" s="856" t="s">
        <v>216</v>
      </c>
      <c r="C187" s="857">
        <v>2</v>
      </c>
      <c r="D187" s="857" t="s">
        <v>67</v>
      </c>
      <c r="E187" s="852"/>
      <c r="F187" s="853"/>
      <c r="G187" s="858">
        <v>9</v>
      </c>
      <c r="H187" s="256">
        <f>G187*30</f>
        <v>270</v>
      </c>
      <c r="I187" s="859">
        <f>J187+K187+L187</f>
        <v>99</v>
      </c>
      <c r="J187" s="256"/>
      <c r="K187" s="256"/>
      <c r="L187" s="256">
        <v>99</v>
      </c>
      <c r="M187" s="860">
        <f>H187-I187</f>
        <v>171</v>
      </c>
      <c r="N187" s="854">
        <v>3</v>
      </c>
      <c r="O187" s="854">
        <v>3</v>
      </c>
      <c r="P187" s="854">
        <v>3</v>
      </c>
      <c r="Q187" s="854"/>
      <c r="R187" s="854"/>
      <c r="S187" s="854"/>
      <c r="T187" s="844"/>
      <c r="U187" s="845"/>
      <c r="V187" s="527"/>
      <c r="W187" s="528"/>
      <c r="X187" s="528"/>
      <c r="Y187" s="846"/>
      <c r="Z187" s="847"/>
      <c r="AA187" s="847"/>
      <c r="AB187" s="527"/>
      <c r="AC187" s="528"/>
      <c r="AD187" s="528"/>
      <c r="AE187" s="528"/>
      <c r="AF187" s="846"/>
      <c r="AG187" s="527"/>
      <c r="AH187" s="528"/>
      <c r="AI187" s="846"/>
      <c r="AJ187" s="848"/>
      <c r="AK187" s="848"/>
      <c r="AL187" s="585"/>
      <c r="AM187" s="24"/>
      <c r="AN187" s="24"/>
      <c r="AO187" s="24"/>
      <c r="AP187" s="24"/>
      <c r="AQ187" s="24"/>
      <c r="AR187" s="24"/>
      <c r="BF187" s="331"/>
      <c r="BG187" s="331"/>
      <c r="BH187" s="331"/>
      <c r="BI187" s="331"/>
      <c r="BJ187" s="331"/>
      <c r="BK187" s="331"/>
      <c r="BM187" s="331"/>
      <c r="BN187" s="331"/>
      <c r="BO187" s="331"/>
      <c r="BP187" s="331"/>
      <c r="BQ187" s="331"/>
      <c r="BR187" s="331"/>
    </row>
    <row r="188" spans="1:70" s="27" customFormat="1" ht="18.75">
      <c r="A188" s="855"/>
      <c r="B188" s="856" t="s">
        <v>216</v>
      </c>
      <c r="C188" s="857">
        <v>4</v>
      </c>
      <c r="D188" s="857" t="s">
        <v>59</v>
      </c>
      <c r="E188" s="852"/>
      <c r="F188" s="853"/>
      <c r="G188" s="858">
        <v>9</v>
      </c>
      <c r="H188" s="256">
        <f>G188*30</f>
        <v>270</v>
      </c>
      <c r="I188" s="859">
        <f>J188+K188+L188</f>
        <v>99</v>
      </c>
      <c r="J188" s="256"/>
      <c r="K188" s="256"/>
      <c r="L188" s="256">
        <v>99</v>
      </c>
      <c r="M188" s="860">
        <f>H188-I188</f>
        <v>171</v>
      </c>
      <c r="N188" s="854"/>
      <c r="O188" s="854"/>
      <c r="P188" s="854"/>
      <c r="Q188" s="854">
        <v>3</v>
      </c>
      <c r="R188" s="854">
        <v>3</v>
      </c>
      <c r="S188" s="854">
        <v>3</v>
      </c>
      <c r="T188" s="844"/>
      <c r="U188" s="845"/>
      <c r="V188" s="527"/>
      <c r="W188" s="528"/>
      <c r="X188" s="528"/>
      <c r="Y188" s="846"/>
      <c r="Z188" s="847"/>
      <c r="AA188" s="847"/>
      <c r="AB188" s="527"/>
      <c r="AC188" s="528"/>
      <c r="AD188" s="528"/>
      <c r="AE188" s="528"/>
      <c r="AF188" s="846"/>
      <c r="AG188" s="527"/>
      <c r="AH188" s="528"/>
      <c r="AI188" s="846"/>
      <c r="AJ188" s="848"/>
      <c r="AK188" s="848"/>
      <c r="AL188" s="585"/>
      <c r="AM188" s="24"/>
      <c r="AN188" s="24"/>
      <c r="AO188" s="24"/>
      <c r="AP188" s="24"/>
      <c r="AQ188" s="24"/>
      <c r="AR188" s="24"/>
      <c r="BF188" s="331"/>
      <c r="BG188" s="331"/>
      <c r="BH188" s="331"/>
      <c r="BI188" s="331"/>
      <c r="BJ188" s="331"/>
      <c r="BK188" s="331"/>
      <c r="BM188" s="331"/>
      <c r="BN188" s="331"/>
      <c r="BO188" s="331"/>
      <c r="BP188" s="331"/>
      <c r="BQ188" s="331"/>
      <c r="BR188" s="331"/>
    </row>
    <row r="189" spans="1:52" s="27" customFormat="1" ht="15.75">
      <c r="A189" s="1077" t="s">
        <v>123</v>
      </c>
      <c r="B189" s="1078"/>
      <c r="C189" s="1080"/>
      <c r="D189" s="1079"/>
      <c r="E189" s="1079"/>
      <c r="F189" s="1079"/>
      <c r="G189" s="1079"/>
      <c r="H189" s="1079"/>
      <c r="I189" s="1079"/>
      <c r="J189" s="1079"/>
      <c r="K189" s="1079"/>
      <c r="L189" s="1079"/>
      <c r="M189" s="1079"/>
      <c r="N189" s="1079"/>
      <c r="O189" s="1079"/>
      <c r="P189" s="1079"/>
      <c r="Q189" s="1079"/>
      <c r="R189" s="1079"/>
      <c r="S189" s="1079"/>
      <c r="T189" s="24"/>
      <c r="U189" s="24"/>
      <c r="V189" s="24"/>
      <c r="W189" s="24"/>
      <c r="X189" s="24"/>
      <c r="Y189" s="24"/>
      <c r="AM189" s="331"/>
      <c r="AN189" s="331"/>
      <c r="AO189" s="331"/>
      <c r="AP189" s="331"/>
      <c r="AQ189" s="331"/>
      <c r="AR189" s="331"/>
      <c r="AT189" s="509"/>
      <c r="AU189" s="509"/>
      <c r="AV189" s="509"/>
      <c r="AW189" s="509"/>
      <c r="AX189" s="509"/>
      <c r="AY189" s="509"/>
      <c r="AZ189" s="243"/>
    </row>
    <row r="190" spans="1:51" s="27" customFormat="1" ht="28.5" customHeight="1">
      <c r="A190" s="1079"/>
      <c r="B190" s="1078"/>
      <c r="C190" s="1100"/>
      <c r="D190" s="1079"/>
      <c r="E190" s="1079"/>
      <c r="F190" s="1079"/>
      <c r="G190" s="1079"/>
      <c r="H190" s="1079"/>
      <c r="I190" s="1079"/>
      <c r="J190" s="1079"/>
      <c r="K190" s="1079"/>
      <c r="L190" s="1079"/>
      <c r="M190" s="1079"/>
      <c r="N190" s="1079"/>
      <c r="O190" s="1079"/>
      <c r="P190" s="1079"/>
      <c r="Q190" s="1079"/>
      <c r="R190" s="1079"/>
      <c r="S190" s="1079"/>
      <c r="T190" s="24"/>
      <c r="U190" s="24"/>
      <c r="V190" s="24"/>
      <c r="W190" s="24"/>
      <c r="X190" s="24"/>
      <c r="Y190" s="24"/>
      <c r="AM190" s="331"/>
      <c r="AN190" s="331"/>
      <c r="AO190" s="331"/>
      <c r="AP190" s="331"/>
      <c r="AQ190" s="331"/>
      <c r="AR190" s="331"/>
      <c r="AT190" s="331"/>
      <c r="AU190" s="331"/>
      <c r="AV190" s="331"/>
      <c r="AW190" s="331"/>
      <c r="AX190" s="331"/>
      <c r="AY190" s="331"/>
    </row>
    <row r="191" spans="1:51" s="96" customFormat="1" ht="24.75" customHeight="1">
      <c r="A191" s="715"/>
      <c r="B191" s="657" t="s">
        <v>149</v>
      </c>
      <c r="C191" s="657"/>
      <c r="D191" s="1047"/>
      <c r="E191" s="1047"/>
      <c r="F191" s="1047"/>
      <c r="G191" s="657"/>
      <c r="H191" s="1048" t="s">
        <v>150</v>
      </c>
      <c r="I191" s="1048"/>
      <c r="J191" s="1048"/>
      <c r="K191" s="79"/>
      <c r="L191" s="79"/>
      <c r="M191" s="79"/>
      <c r="N191" s="101"/>
      <c r="O191" s="79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AM191" s="332"/>
      <c r="AN191" s="332"/>
      <c r="AO191" s="332"/>
      <c r="AP191" s="332"/>
      <c r="AQ191" s="332"/>
      <c r="AR191" s="332"/>
      <c r="AT191" s="332"/>
      <c r="AU191" s="510"/>
      <c r="AV191" s="510"/>
      <c r="AW191" s="510"/>
      <c r="AX191" s="510"/>
      <c r="AY191" s="332"/>
    </row>
    <row r="192" spans="1:51" s="96" customFormat="1" ht="24.75" customHeight="1">
      <c r="A192" s="715"/>
      <c r="B192" s="657"/>
      <c r="C192" s="657"/>
      <c r="D192" s="657"/>
      <c r="E192" s="657"/>
      <c r="F192" s="657"/>
      <c r="G192" s="657"/>
      <c r="H192" s="657"/>
      <c r="I192" s="657"/>
      <c r="J192" s="657"/>
      <c r="K192" s="79"/>
      <c r="L192" s="79"/>
      <c r="M192" s="79"/>
      <c r="N192" s="101"/>
      <c r="O192" s="79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AM192" s="332"/>
      <c r="AN192" s="332"/>
      <c r="AO192" s="332"/>
      <c r="AP192" s="332"/>
      <c r="AQ192" s="332"/>
      <c r="AR192" s="332"/>
      <c r="AT192" s="332"/>
      <c r="AU192" s="510"/>
      <c r="AV192" s="510"/>
      <c r="AW192" s="510"/>
      <c r="AX192" s="510"/>
      <c r="AY192" s="332"/>
    </row>
    <row r="193" spans="1:51" s="96" customFormat="1" ht="21.75" customHeight="1">
      <c r="A193" s="715"/>
      <c r="B193" s="657" t="s">
        <v>92</v>
      </c>
      <c r="C193" s="657"/>
      <c r="D193" s="1047"/>
      <c r="E193" s="1047"/>
      <c r="F193" s="1047"/>
      <c r="G193" s="657"/>
      <c r="H193" s="1048" t="s">
        <v>151</v>
      </c>
      <c r="I193" s="1048"/>
      <c r="J193" s="1048"/>
      <c r="K193" s="79"/>
      <c r="L193" s="79"/>
      <c r="M193" s="79"/>
      <c r="N193" s="101"/>
      <c r="O193" s="79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AM193" s="332"/>
      <c r="AN193" s="332"/>
      <c r="AO193" s="332"/>
      <c r="AP193" s="332"/>
      <c r="AQ193" s="332"/>
      <c r="AR193" s="332"/>
      <c r="AT193" s="332"/>
      <c r="AU193" s="332"/>
      <c r="AV193" s="332"/>
      <c r="AW193" s="332"/>
      <c r="AX193" s="332"/>
      <c r="AY193" s="332"/>
    </row>
    <row r="194" spans="1:51" s="27" customFormat="1" ht="15.75">
      <c r="A194" s="715"/>
      <c r="B194" s="656"/>
      <c r="C194" s="79"/>
      <c r="D194" s="79"/>
      <c r="E194" s="79"/>
      <c r="F194" s="97"/>
      <c r="G194" s="103"/>
      <c r="H194" s="104"/>
      <c r="I194" s="105"/>
      <c r="J194" s="106"/>
      <c r="K194" s="106"/>
      <c r="L194" s="106"/>
      <c r="M194" s="106"/>
      <c r="N194" s="101"/>
      <c r="O194" s="79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AM194" s="331"/>
      <c r="AN194" s="331"/>
      <c r="AO194" s="331"/>
      <c r="AP194" s="331"/>
      <c r="AQ194" s="331"/>
      <c r="AR194" s="331"/>
      <c r="AT194" s="331"/>
      <c r="AU194" s="331"/>
      <c r="AV194" s="331"/>
      <c r="AW194" s="331"/>
      <c r="AX194" s="331"/>
      <c r="AY194" s="331"/>
    </row>
    <row r="195" spans="1:51" s="102" customFormat="1" ht="15.75">
      <c r="A195" s="715"/>
      <c r="B195" s="658" t="s">
        <v>217</v>
      </c>
      <c r="C195" s="79"/>
      <c r="D195" s="1042"/>
      <c r="E195" s="1099"/>
      <c r="F195" s="1099"/>
      <c r="G195" s="103"/>
      <c r="H195" s="104"/>
      <c r="I195" s="1017" t="s">
        <v>151</v>
      </c>
      <c r="J195" s="1043"/>
      <c r="K195" s="106"/>
      <c r="L195" s="106"/>
      <c r="M195" s="106"/>
      <c r="N195" s="101"/>
      <c r="O195" s="79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AM195" s="333"/>
      <c r="AN195" s="333"/>
      <c r="AO195" s="333"/>
      <c r="AP195" s="333"/>
      <c r="AQ195" s="333"/>
      <c r="AR195" s="333"/>
      <c r="AT195" s="333"/>
      <c r="AU195" s="333"/>
      <c r="AV195" s="333"/>
      <c r="AW195" s="333"/>
      <c r="AX195" s="333"/>
      <c r="AY195" s="333"/>
    </row>
    <row r="196" spans="1:51" s="102" customFormat="1" ht="15.75">
      <c r="A196" s="715"/>
      <c r="B196" s="656"/>
      <c r="C196" s="79"/>
      <c r="D196" s="79"/>
      <c r="E196" s="79"/>
      <c r="F196" s="97"/>
      <c r="G196" s="103"/>
      <c r="H196" s="104"/>
      <c r="I196" s="105"/>
      <c r="J196" s="106"/>
      <c r="K196" s="106"/>
      <c r="L196" s="106"/>
      <c r="M196" s="106"/>
      <c r="N196" s="101"/>
      <c r="O196" s="79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AM196" s="333"/>
      <c r="AN196" s="333"/>
      <c r="AO196" s="333"/>
      <c r="AP196" s="333"/>
      <c r="AQ196" s="333"/>
      <c r="AR196" s="333"/>
      <c r="AT196" s="333"/>
      <c r="AU196" s="333"/>
      <c r="AV196" s="333"/>
      <c r="AW196" s="333"/>
      <c r="AX196" s="333"/>
      <c r="AY196" s="333"/>
    </row>
    <row r="197" spans="1:51" s="102" customFormat="1" ht="15.75">
      <c r="A197" s="715"/>
      <c r="B197" s="656"/>
      <c r="C197" s="79"/>
      <c r="D197" s="79"/>
      <c r="E197" s="79"/>
      <c r="F197" s="97"/>
      <c r="G197" s="103"/>
      <c r="H197" s="104"/>
      <c r="I197" s="105"/>
      <c r="J197" s="106"/>
      <c r="K197" s="106"/>
      <c r="L197" s="106"/>
      <c r="M197" s="106"/>
      <c r="N197" s="101"/>
      <c r="O197" s="79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AM197" s="333"/>
      <c r="AN197" s="333"/>
      <c r="AO197" s="333"/>
      <c r="AP197" s="333"/>
      <c r="AQ197" s="333"/>
      <c r="AR197" s="333"/>
      <c r="AT197" s="333"/>
      <c r="AU197" s="333"/>
      <c r="AV197" s="333"/>
      <c r="AW197" s="333"/>
      <c r="AX197" s="333"/>
      <c r="AY197" s="333"/>
    </row>
    <row r="198" spans="1:51" s="102" customFormat="1" ht="15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AM198" s="333"/>
      <c r="AN198" s="333"/>
      <c r="AO198" s="333"/>
      <c r="AP198" s="333"/>
      <c r="AQ198" s="333"/>
      <c r="AR198" s="333"/>
      <c r="AT198" s="333"/>
      <c r="AU198" s="333"/>
      <c r="AV198" s="333"/>
      <c r="AW198" s="333"/>
      <c r="AX198" s="333"/>
      <c r="AY198" s="333"/>
    </row>
    <row r="199" spans="1:51" s="102" customFormat="1" ht="15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AM199" s="333"/>
      <c r="AN199" s="333"/>
      <c r="AO199" s="333"/>
      <c r="AP199" s="333"/>
      <c r="AQ199" s="333"/>
      <c r="AR199" s="333"/>
      <c r="AT199" s="333"/>
      <c r="AU199" s="333"/>
      <c r="AV199" s="333"/>
      <c r="AW199" s="333"/>
      <c r="AX199" s="333"/>
      <c r="AY199" s="333"/>
    </row>
    <row r="200" spans="1:51" s="102" customFormat="1" ht="15.75">
      <c r="A200" s="23"/>
      <c r="B200" s="27"/>
      <c r="C200" s="108"/>
      <c r="D200" s="109"/>
      <c r="E200" s="109"/>
      <c r="F200" s="108"/>
      <c r="G200" s="108"/>
      <c r="H200" s="108"/>
      <c r="I200" s="27"/>
      <c r="J200" s="27"/>
      <c r="K200" s="27"/>
      <c r="L200" s="27"/>
      <c r="M200" s="27"/>
      <c r="N200" s="27"/>
      <c r="O200" s="27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AM200" s="333"/>
      <c r="AN200" s="333"/>
      <c r="AO200" s="333"/>
      <c r="AP200" s="333"/>
      <c r="AQ200" s="333"/>
      <c r="AR200" s="333"/>
      <c r="AT200" s="333"/>
      <c r="AU200" s="333"/>
      <c r="AV200" s="333"/>
      <c r="AW200" s="333"/>
      <c r="AX200" s="333"/>
      <c r="AY200" s="333"/>
    </row>
    <row r="201" spans="1:51" s="102" customFormat="1" ht="15.75">
      <c r="A201" s="23"/>
      <c r="B201" s="659"/>
      <c r="C201" s="660"/>
      <c r="D201" s="660"/>
      <c r="E201" s="660"/>
      <c r="F201" s="659"/>
      <c r="G201" s="659"/>
      <c r="H201" s="659"/>
      <c r="I201" s="659"/>
      <c r="J201" s="659"/>
      <c r="K201" s="659"/>
      <c r="L201" s="660"/>
      <c r="M201" s="660"/>
      <c r="N201" s="660"/>
      <c r="O201" s="81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AM201" s="333"/>
      <c r="AN201" s="333"/>
      <c r="AO201" s="333"/>
      <c r="AP201" s="333"/>
      <c r="AQ201" s="333"/>
      <c r="AR201" s="333"/>
      <c r="AT201" s="333"/>
      <c r="AU201" s="333"/>
      <c r="AV201" s="333"/>
      <c r="AW201" s="333"/>
      <c r="AX201" s="333"/>
      <c r="AY201" s="333"/>
    </row>
    <row r="202" spans="1:51" s="102" customFormat="1" ht="15.75">
      <c r="A202" s="23"/>
      <c r="B202" s="659"/>
      <c r="C202" s="660"/>
      <c r="D202" s="660"/>
      <c r="E202" s="660"/>
      <c r="F202" s="659"/>
      <c r="G202" s="659"/>
      <c r="H202" s="659"/>
      <c r="I202" s="659"/>
      <c r="J202" s="659"/>
      <c r="K202" s="659"/>
      <c r="L202" s="660"/>
      <c r="M202" s="660"/>
      <c r="N202" s="660"/>
      <c r="O202" s="81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AM202" s="333"/>
      <c r="AN202" s="333"/>
      <c r="AO202" s="333"/>
      <c r="AP202" s="333"/>
      <c r="AQ202" s="333"/>
      <c r="AR202" s="333"/>
      <c r="AT202" s="333"/>
      <c r="AU202" s="333"/>
      <c r="AV202" s="333"/>
      <c r="AW202" s="333"/>
      <c r="AX202" s="333"/>
      <c r="AY202" s="333"/>
    </row>
    <row r="203" spans="1:51" s="107" customFormat="1" ht="15.75">
      <c r="A203" s="23"/>
      <c r="B203" s="659"/>
      <c r="C203" s="660"/>
      <c r="D203" s="660"/>
      <c r="E203" s="660"/>
      <c r="F203" s="659"/>
      <c r="G203" s="659"/>
      <c r="H203" s="659"/>
      <c r="I203" s="659"/>
      <c r="J203" s="659"/>
      <c r="K203" s="659"/>
      <c r="L203" s="660"/>
      <c r="M203" s="660"/>
      <c r="N203" s="660"/>
      <c r="O203" s="81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AM203" s="334"/>
      <c r="AN203" s="334"/>
      <c r="AO203" s="334"/>
      <c r="AP203" s="334"/>
      <c r="AQ203" s="334"/>
      <c r="AR203" s="334"/>
      <c r="AT203" s="334"/>
      <c r="AU203" s="334"/>
      <c r="AV203" s="334"/>
      <c r="AW203" s="334"/>
      <c r="AX203" s="334"/>
      <c r="AY203" s="334"/>
    </row>
    <row r="204" spans="1:51" s="102" customFormat="1" ht="15.75">
      <c r="A204" s="23"/>
      <c r="B204" s="659"/>
      <c r="C204" s="660"/>
      <c r="D204" s="660"/>
      <c r="E204" s="660"/>
      <c r="F204" s="659"/>
      <c r="G204" s="659"/>
      <c r="H204" s="659"/>
      <c r="I204" s="659"/>
      <c r="J204" s="659"/>
      <c r="K204" s="659"/>
      <c r="L204" s="660"/>
      <c r="M204" s="660"/>
      <c r="N204" s="660"/>
      <c r="O204" s="81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AM204" s="333"/>
      <c r="AN204" s="333"/>
      <c r="AO204" s="333"/>
      <c r="AP204" s="333"/>
      <c r="AQ204" s="333"/>
      <c r="AR204" s="333"/>
      <c r="AT204" s="333"/>
      <c r="AU204" s="333"/>
      <c r="AV204" s="333"/>
      <c r="AW204" s="333"/>
      <c r="AX204" s="333"/>
      <c r="AY204" s="333"/>
    </row>
    <row r="205" spans="1:51" s="102" customFormat="1" ht="15.75">
      <c r="A205" s="23"/>
      <c r="B205" s="659"/>
      <c r="C205" s="660"/>
      <c r="D205" s="660"/>
      <c r="E205" s="660"/>
      <c r="F205" s="659"/>
      <c r="G205" s="659"/>
      <c r="H205" s="659"/>
      <c r="I205" s="659"/>
      <c r="J205" s="659"/>
      <c r="K205" s="659"/>
      <c r="L205" s="660"/>
      <c r="M205" s="660"/>
      <c r="N205" s="660"/>
      <c r="O205" s="81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AM205" s="333"/>
      <c r="AN205" s="333"/>
      <c r="AO205" s="333"/>
      <c r="AP205" s="333"/>
      <c r="AQ205" s="333"/>
      <c r="AR205" s="333"/>
      <c r="AT205" s="333"/>
      <c r="AU205" s="333"/>
      <c r="AV205" s="333"/>
      <c r="AW205" s="333"/>
      <c r="AX205" s="333"/>
      <c r="AY205" s="333"/>
    </row>
    <row r="206" spans="1:51" s="102" customFormat="1" ht="15.75">
      <c r="A206" s="23"/>
      <c r="B206" s="661"/>
      <c r="C206" s="662"/>
      <c r="D206" s="662"/>
      <c r="E206" s="662"/>
      <c r="F206" s="661"/>
      <c r="G206" s="661"/>
      <c r="H206" s="661"/>
      <c r="I206" s="661"/>
      <c r="J206" s="661"/>
      <c r="K206" s="661"/>
      <c r="L206" s="662"/>
      <c r="M206" s="662"/>
      <c r="N206" s="662"/>
      <c r="O206" s="82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AM206" s="333"/>
      <c r="AN206" s="333"/>
      <c r="AO206" s="333"/>
      <c r="AP206" s="333"/>
      <c r="AQ206" s="333"/>
      <c r="AR206" s="333"/>
      <c r="AT206" s="333"/>
      <c r="AU206" s="333"/>
      <c r="AV206" s="333"/>
      <c r="AW206" s="333"/>
      <c r="AX206" s="333"/>
      <c r="AY206" s="333"/>
    </row>
    <row r="207" spans="1:51" s="102" customFormat="1" ht="15.75">
      <c r="A207" s="23"/>
      <c r="B207" s="661"/>
      <c r="C207" s="662"/>
      <c r="D207" s="662"/>
      <c r="E207" s="662"/>
      <c r="F207" s="661"/>
      <c r="G207" s="661"/>
      <c r="H207" s="661"/>
      <c r="I207" s="661"/>
      <c r="J207" s="661"/>
      <c r="K207" s="661"/>
      <c r="L207" s="662"/>
      <c r="M207" s="662"/>
      <c r="N207" s="662"/>
      <c r="O207" s="82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AM207" s="333"/>
      <c r="AN207" s="333"/>
      <c r="AO207" s="333"/>
      <c r="AP207" s="333"/>
      <c r="AQ207" s="333"/>
      <c r="AR207" s="333"/>
      <c r="AT207" s="333"/>
      <c r="AU207" s="333"/>
      <c r="AV207" s="333"/>
      <c r="AW207" s="333"/>
      <c r="AX207" s="333"/>
      <c r="AY207" s="333"/>
    </row>
    <row r="208" spans="1:51" s="102" customFormat="1" ht="15.75">
      <c r="A208" s="23"/>
      <c r="B208" s="661"/>
      <c r="C208" s="662"/>
      <c r="D208" s="662"/>
      <c r="E208" s="662"/>
      <c r="F208" s="661"/>
      <c r="G208" s="661"/>
      <c r="H208" s="661"/>
      <c r="I208" s="661"/>
      <c r="J208" s="661"/>
      <c r="K208" s="661"/>
      <c r="L208" s="662"/>
      <c r="M208" s="662"/>
      <c r="N208" s="662"/>
      <c r="O208" s="82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AM208" s="333"/>
      <c r="AN208" s="333"/>
      <c r="AO208" s="333"/>
      <c r="AP208" s="333"/>
      <c r="AQ208" s="333"/>
      <c r="AR208" s="333"/>
      <c r="AT208" s="333"/>
      <c r="AU208" s="333"/>
      <c r="AV208" s="333"/>
      <c r="AW208" s="333"/>
      <c r="AX208" s="333"/>
      <c r="AY208" s="333"/>
    </row>
    <row r="209" spans="1:51" s="102" customFormat="1" ht="15.75">
      <c r="A209" s="23"/>
      <c r="B209" s="661"/>
      <c r="C209" s="662"/>
      <c r="D209" s="662"/>
      <c r="E209" s="662"/>
      <c r="F209" s="661"/>
      <c r="G209" s="661"/>
      <c r="H209" s="661"/>
      <c r="I209" s="661"/>
      <c r="J209" s="661"/>
      <c r="K209" s="661"/>
      <c r="L209" s="662"/>
      <c r="M209" s="662"/>
      <c r="N209" s="662"/>
      <c r="O209" s="82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AM209" s="333"/>
      <c r="AN209" s="333"/>
      <c r="AO209" s="333"/>
      <c r="AP209" s="333"/>
      <c r="AQ209" s="333"/>
      <c r="AR209" s="333"/>
      <c r="AT209" s="333"/>
      <c r="AU209" s="333"/>
      <c r="AV209" s="333"/>
      <c r="AW209" s="333"/>
      <c r="AX209" s="333"/>
      <c r="AY209" s="333"/>
    </row>
    <row r="210" spans="1:51" s="102" customFormat="1" ht="15.75">
      <c r="A210" s="23"/>
      <c r="B210" s="661"/>
      <c r="C210" s="662"/>
      <c r="D210" s="662"/>
      <c r="E210" s="662"/>
      <c r="F210" s="661"/>
      <c r="G210" s="661"/>
      <c r="H210" s="661"/>
      <c r="I210" s="661"/>
      <c r="J210" s="661"/>
      <c r="K210" s="661"/>
      <c r="L210" s="662"/>
      <c r="M210" s="662"/>
      <c r="N210" s="662"/>
      <c r="O210" s="82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AM210" s="333"/>
      <c r="AN210" s="333"/>
      <c r="AO210" s="333"/>
      <c r="AP210" s="333"/>
      <c r="AQ210" s="333"/>
      <c r="AR210" s="333"/>
      <c r="AT210" s="333"/>
      <c r="AU210" s="333"/>
      <c r="AV210" s="333"/>
      <c r="AW210" s="333"/>
      <c r="AX210" s="333"/>
      <c r="AY210" s="333"/>
    </row>
    <row r="211" spans="1:51" s="27" customFormat="1" ht="15.75">
      <c r="A211" s="23"/>
      <c r="B211" s="661"/>
      <c r="C211" s="662"/>
      <c r="D211" s="662"/>
      <c r="E211" s="662"/>
      <c r="F211" s="661"/>
      <c r="G211" s="661"/>
      <c r="H211" s="661"/>
      <c r="I211" s="661"/>
      <c r="J211" s="661"/>
      <c r="K211" s="661"/>
      <c r="L211" s="662"/>
      <c r="M211" s="662"/>
      <c r="N211" s="662"/>
      <c r="O211" s="82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AM211" s="331"/>
      <c r="AN211" s="331"/>
      <c r="AO211" s="331"/>
      <c r="AP211" s="331"/>
      <c r="AQ211" s="331"/>
      <c r="AR211" s="331"/>
      <c r="AT211" s="331"/>
      <c r="AU211" s="331"/>
      <c r="AV211" s="331"/>
      <c r="AW211" s="331"/>
      <c r="AX211" s="331"/>
      <c r="AY211" s="331"/>
    </row>
    <row r="212" spans="1:51" s="27" customFormat="1" ht="15.75">
      <c r="A212" s="23"/>
      <c r="B212" s="661"/>
      <c r="C212" s="662"/>
      <c r="D212" s="662"/>
      <c r="E212" s="662"/>
      <c r="F212" s="661"/>
      <c r="G212" s="661"/>
      <c r="H212" s="661"/>
      <c r="I212" s="661"/>
      <c r="J212" s="661"/>
      <c r="K212" s="661"/>
      <c r="L212" s="662"/>
      <c r="M212" s="662"/>
      <c r="N212" s="662"/>
      <c r="O212" s="82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AM212" s="331"/>
      <c r="AN212" s="331"/>
      <c r="AO212" s="331"/>
      <c r="AP212" s="331"/>
      <c r="AQ212" s="331"/>
      <c r="AR212" s="331"/>
      <c r="AT212" s="331"/>
      <c r="AU212" s="331"/>
      <c r="AV212" s="331"/>
      <c r="AW212" s="331"/>
      <c r="AX212" s="331"/>
      <c r="AY212" s="331"/>
    </row>
    <row r="213" spans="1:51" s="27" customFormat="1" ht="15.75">
      <c r="A213" s="23"/>
      <c r="B213" s="661"/>
      <c r="C213" s="662"/>
      <c r="D213" s="662"/>
      <c r="E213" s="662"/>
      <c r="F213" s="661"/>
      <c r="G213" s="661"/>
      <c r="H213" s="661"/>
      <c r="I213" s="661"/>
      <c r="J213" s="661"/>
      <c r="K213" s="661"/>
      <c r="L213" s="662"/>
      <c r="M213" s="662"/>
      <c r="N213" s="662"/>
      <c r="O213" s="82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AM213" s="331"/>
      <c r="AN213" s="331"/>
      <c r="AO213" s="331"/>
      <c r="AP213" s="331"/>
      <c r="AQ213" s="331"/>
      <c r="AR213" s="331"/>
      <c r="AT213" s="331"/>
      <c r="AU213" s="331"/>
      <c r="AV213" s="331"/>
      <c r="AW213" s="331"/>
      <c r="AX213" s="331"/>
      <c r="AY213" s="331"/>
    </row>
    <row r="214" spans="1:51" s="27" customFormat="1" ht="15.75">
      <c r="A214" s="23"/>
      <c r="B214" s="661"/>
      <c r="C214" s="662"/>
      <c r="D214" s="662"/>
      <c r="E214" s="662"/>
      <c r="F214" s="661"/>
      <c r="G214" s="661"/>
      <c r="H214" s="661"/>
      <c r="I214" s="661"/>
      <c r="J214" s="661"/>
      <c r="K214" s="661"/>
      <c r="L214" s="662"/>
      <c r="M214" s="662"/>
      <c r="N214" s="662"/>
      <c r="O214" s="82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AM214" s="331"/>
      <c r="AN214" s="331"/>
      <c r="AO214" s="331"/>
      <c r="AP214" s="331"/>
      <c r="AQ214" s="331"/>
      <c r="AR214" s="331"/>
      <c r="AT214" s="331"/>
      <c r="AU214" s="331"/>
      <c r="AV214" s="331"/>
      <c r="AW214" s="331"/>
      <c r="AX214" s="331"/>
      <c r="AY214" s="331"/>
    </row>
    <row r="215" spans="1:51" s="27" customFormat="1" ht="15.75">
      <c r="A215" s="23"/>
      <c r="B215" s="661"/>
      <c r="C215" s="662"/>
      <c r="D215" s="662"/>
      <c r="E215" s="662"/>
      <c r="F215" s="661"/>
      <c r="G215" s="661"/>
      <c r="H215" s="661"/>
      <c r="I215" s="661"/>
      <c r="J215" s="661"/>
      <c r="K215" s="661"/>
      <c r="L215" s="662"/>
      <c r="M215" s="662"/>
      <c r="N215" s="662"/>
      <c r="O215" s="82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AM215" s="331"/>
      <c r="AN215" s="331"/>
      <c r="AO215" s="331"/>
      <c r="AP215" s="331"/>
      <c r="AQ215" s="331"/>
      <c r="AR215" s="331"/>
      <c r="AT215" s="331"/>
      <c r="AU215" s="331"/>
      <c r="AV215" s="331"/>
      <c r="AW215" s="331"/>
      <c r="AX215" s="331"/>
      <c r="AY215" s="331"/>
    </row>
    <row r="216" spans="1:51" s="27" customFormat="1" ht="15.75">
      <c r="A216" s="23"/>
      <c r="B216" s="661"/>
      <c r="C216" s="662"/>
      <c r="D216" s="662"/>
      <c r="E216" s="662"/>
      <c r="F216" s="661"/>
      <c r="G216" s="661"/>
      <c r="H216" s="661"/>
      <c r="I216" s="661"/>
      <c r="J216" s="661"/>
      <c r="K216" s="661"/>
      <c r="L216" s="662"/>
      <c r="M216" s="662"/>
      <c r="N216" s="662"/>
      <c r="O216" s="82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AM216" s="331"/>
      <c r="AN216" s="331"/>
      <c r="AO216" s="331"/>
      <c r="AP216" s="331"/>
      <c r="AQ216" s="331"/>
      <c r="AR216" s="331"/>
      <c r="AT216" s="331"/>
      <c r="AU216" s="331"/>
      <c r="AV216" s="331"/>
      <c r="AW216" s="331"/>
      <c r="AX216" s="331"/>
      <c r="AY216" s="331"/>
    </row>
    <row r="217" spans="1:51" s="27" customFormat="1" ht="15.75">
      <c r="A217" s="23"/>
      <c r="B217" s="661"/>
      <c r="C217" s="662"/>
      <c r="D217" s="662"/>
      <c r="E217" s="662"/>
      <c r="F217" s="661"/>
      <c r="G217" s="661"/>
      <c r="H217" s="661"/>
      <c r="I217" s="661"/>
      <c r="J217" s="661"/>
      <c r="K217" s="661"/>
      <c r="L217" s="662"/>
      <c r="M217" s="662"/>
      <c r="N217" s="662"/>
      <c r="O217" s="82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AM217" s="331"/>
      <c r="AN217" s="331"/>
      <c r="AO217" s="331"/>
      <c r="AP217" s="331"/>
      <c r="AQ217" s="331"/>
      <c r="AR217" s="331"/>
      <c r="AT217" s="331"/>
      <c r="AU217" s="331"/>
      <c r="AV217" s="331"/>
      <c r="AW217" s="331"/>
      <c r="AX217" s="331"/>
      <c r="AY217" s="331"/>
    </row>
    <row r="218" spans="1:51" s="27" customFormat="1" ht="15.75">
      <c r="A218" s="23"/>
      <c r="B218" s="24"/>
      <c r="C218" s="25"/>
      <c r="D218" s="26"/>
      <c r="E218" s="26"/>
      <c r="F218" s="25"/>
      <c r="G218" s="25"/>
      <c r="H218" s="25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AM218" s="331"/>
      <c r="AN218" s="331"/>
      <c r="AO218" s="331"/>
      <c r="AP218" s="331"/>
      <c r="AQ218" s="331"/>
      <c r="AR218" s="331"/>
      <c r="AT218" s="331"/>
      <c r="AU218" s="331"/>
      <c r="AV218" s="331"/>
      <c r="AW218" s="331"/>
      <c r="AX218" s="331"/>
      <c r="AY218" s="331"/>
    </row>
    <row r="219" spans="1:51" s="27" customFormat="1" ht="15.75">
      <c r="A219" s="23"/>
      <c r="B219" s="24"/>
      <c r="C219" s="25"/>
      <c r="D219" s="26"/>
      <c r="E219" s="26"/>
      <c r="F219" s="25"/>
      <c r="G219" s="25"/>
      <c r="H219" s="25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81"/>
      <c r="AM219" s="331"/>
      <c r="AN219" s="331"/>
      <c r="AO219" s="331"/>
      <c r="AP219" s="331"/>
      <c r="AQ219" s="331"/>
      <c r="AR219" s="331"/>
      <c r="AT219" s="331"/>
      <c r="AU219" s="331"/>
      <c r="AV219" s="331"/>
      <c r="AW219" s="331"/>
      <c r="AX219" s="331"/>
      <c r="AY219" s="331"/>
    </row>
    <row r="220" spans="1:51" s="27" customFormat="1" ht="15.75">
      <c r="A220" s="23"/>
      <c r="B220" s="24"/>
      <c r="C220" s="25"/>
      <c r="D220" s="26"/>
      <c r="E220" s="26"/>
      <c r="F220" s="25"/>
      <c r="G220" s="25"/>
      <c r="H220" s="25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81"/>
      <c r="AM220" s="331"/>
      <c r="AN220" s="331"/>
      <c r="AO220" s="331"/>
      <c r="AP220" s="331"/>
      <c r="AQ220" s="331"/>
      <c r="AR220" s="331"/>
      <c r="AT220" s="331"/>
      <c r="AU220" s="331"/>
      <c r="AV220" s="331"/>
      <c r="AW220" s="331"/>
      <c r="AX220" s="331"/>
      <c r="AY220" s="331"/>
    </row>
    <row r="221" spans="1:51" s="27" customFormat="1" ht="15.75">
      <c r="A221" s="23"/>
      <c r="B221" s="24"/>
      <c r="C221" s="25"/>
      <c r="D221" s="26"/>
      <c r="E221" s="26"/>
      <c r="F221" s="25"/>
      <c r="G221" s="25"/>
      <c r="H221" s="25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81"/>
      <c r="AM221" s="331"/>
      <c r="AN221" s="331"/>
      <c r="AO221" s="331"/>
      <c r="AP221" s="331"/>
      <c r="AQ221" s="331"/>
      <c r="AR221" s="331"/>
      <c r="AT221" s="331"/>
      <c r="AU221" s="331"/>
      <c r="AV221" s="331"/>
      <c r="AW221" s="331"/>
      <c r="AX221" s="331"/>
      <c r="AY221" s="331"/>
    </row>
    <row r="222" spans="1:51" s="27" customFormat="1" ht="15.75">
      <c r="A222" s="23"/>
      <c r="B222" s="24"/>
      <c r="C222" s="25"/>
      <c r="D222" s="26"/>
      <c r="E222" s="26"/>
      <c r="F222" s="25"/>
      <c r="G222" s="25"/>
      <c r="H222" s="25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81"/>
      <c r="AM222" s="331"/>
      <c r="AN222" s="331"/>
      <c r="AO222" s="331"/>
      <c r="AP222" s="331"/>
      <c r="AQ222" s="331"/>
      <c r="AR222" s="331"/>
      <c r="AT222" s="331"/>
      <c r="AU222" s="331"/>
      <c r="AV222" s="331"/>
      <c r="AW222" s="331"/>
      <c r="AX222" s="331"/>
      <c r="AY222" s="331"/>
    </row>
    <row r="223" spans="1:51" s="27" customFormat="1" ht="15.75">
      <c r="A223" s="23"/>
      <c r="B223" s="24"/>
      <c r="C223" s="25"/>
      <c r="D223" s="26"/>
      <c r="E223" s="26"/>
      <c r="F223" s="25"/>
      <c r="G223" s="25"/>
      <c r="H223" s="25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81"/>
      <c r="AM223" s="331"/>
      <c r="AN223" s="331"/>
      <c r="AO223" s="331"/>
      <c r="AP223" s="331"/>
      <c r="AQ223" s="331"/>
      <c r="AR223" s="331"/>
      <c r="AT223" s="331"/>
      <c r="AU223" s="331"/>
      <c r="AV223" s="331"/>
      <c r="AW223" s="331"/>
      <c r="AX223" s="331"/>
      <c r="AY223" s="331"/>
    </row>
    <row r="224" ht="15.75">
      <c r="Z224" s="82"/>
    </row>
    <row r="225" ht="15.75">
      <c r="Z225" s="82"/>
    </row>
    <row r="226" ht="15.75">
      <c r="Z226" s="82"/>
    </row>
    <row r="227" ht="15.75">
      <c r="Z227" s="82"/>
    </row>
    <row r="228" ht="15.75">
      <c r="Z228" s="82"/>
    </row>
    <row r="229" ht="15.75">
      <c r="Z229" s="82"/>
    </row>
    <row r="230" ht="15.75">
      <c r="Z230" s="82"/>
    </row>
    <row r="231" ht="15.75">
      <c r="Z231" s="82"/>
    </row>
    <row r="232" ht="15.75">
      <c r="Z232" s="82"/>
    </row>
    <row r="233" ht="15.75">
      <c r="Z233" s="82"/>
    </row>
    <row r="234" ht="15.75">
      <c r="Z234" s="82"/>
    </row>
    <row r="235" ht="15.75">
      <c r="Z235" s="82"/>
    </row>
    <row r="237" ht="15.75">
      <c r="Z237" s="110"/>
    </row>
    <row r="238" spans="26:33" ht="15.75">
      <c r="Z238" s="108"/>
      <c r="AA238" s="108"/>
      <c r="AB238" s="108"/>
      <c r="AC238" s="108"/>
      <c r="AD238" s="108"/>
      <c r="AE238" s="108"/>
      <c r="AF238" s="108"/>
      <c r="AG238" s="108"/>
    </row>
    <row r="239" spans="26:33" ht="15.75">
      <c r="Z239" s="25"/>
      <c r="AA239" s="25"/>
      <c r="AB239" s="25"/>
      <c r="AC239" s="25"/>
      <c r="AD239" s="25"/>
      <c r="AE239" s="25"/>
      <c r="AF239" s="25"/>
      <c r="AG239" s="25"/>
    </row>
    <row r="240" spans="26:33" ht="15.75">
      <c r="Z240" s="25"/>
      <c r="AA240" s="25"/>
      <c r="AB240" s="25"/>
      <c r="AC240" s="25"/>
      <c r="AD240" s="25"/>
      <c r="AE240" s="25"/>
      <c r="AF240" s="25"/>
      <c r="AG240" s="25"/>
    </row>
    <row r="241" spans="26:33" ht="15.75">
      <c r="Z241" s="25"/>
      <c r="AA241" s="25"/>
      <c r="AB241" s="25"/>
      <c r="AC241" s="25"/>
      <c r="AD241" s="25"/>
      <c r="AE241" s="25"/>
      <c r="AF241" s="25"/>
      <c r="AG241" s="25"/>
    </row>
  </sheetData>
  <sheetProtection selectLockedCells="1" selectUnlockedCells="1"/>
  <mergeCells count="69">
    <mergeCell ref="N2:Y2"/>
    <mergeCell ref="C3:C7"/>
    <mergeCell ref="D3:D7"/>
    <mergeCell ref="E3:F4"/>
    <mergeCell ref="M3:M7"/>
    <mergeCell ref="N3:P4"/>
    <mergeCell ref="Q3:S4"/>
    <mergeCell ref="T3:V4"/>
    <mergeCell ref="L4:L7"/>
    <mergeCell ref="E5:E7"/>
    <mergeCell ref="A56:B56"/>
    <mergeCell ref="A57:B57"/>
    <mergeCell ref="A58:B58"/>
    <mergeCell ref="A1:Y1"/>
    <mergeCell ref="A2:A7"/>
    <mergeCell ref="B2:B7"/>
    <mergeCell ref="C2:F2"/>
    <mergeCell ref="G2:G7"/>
    <mergeCell ref="H2:L2"/>
    <mergeCell ref="W3:Y4"/>
    <mergeCell ref="F5:F7"/>
    <mergeCell ref="N6:Y6"/>
    <mergeCell ref="H3:H7"/>
    <mergeCell ref="I3:L3"/>
    <mergeCell ref="A9:Y9"/>
    <mergeCell ref="A10:Y10"/>
    <mergeCell ref="I4:I7"/>
    <mergeCell ref="J4:J7"/>
    <mergeCell ref="K4:K7"/>
    <mergeCell ref="A59:S59"/>
    <mergeCell ref="A96:B96"/>
    <mergeCell ref="A97:B97"/>
    <mergeCell ref="A99:S99"/>
    <mergeCell ref="A103:B103"/>
    <mergeCell ref="A104:B104"/>
    <mergeCell ref="A98:B98"/>
    <mergeCell ref="A105:B105"/>
    <mergeCell ref="A106:S106"/>
    <mergeCell ref="A115:S115"/>
    <mergeCell ref="A108:B108"/>
    <mergeCell ref="A109:S109"/>
    <mergeCell ref="A110:S110"/>
    <mergeCell ref="A116:S116"/>
    <mergeCell ref="A168:B168"/>
    <mergeCell ref="A111:S111"/>
    <mergeCell ref="A170:B170"/>
    <mergeCell ref="A171:B171"/>
    <mergeCell ref="C171:S171"/>
    <mergeCell ref="A169:B169"/>
    <mergeCell ref="A172:B172"/>
    <mergeCell ref="A173:B173"/>
    <mergeCell ref="A176:M176"/>
    <mergeCell ref="A174:B174"/>
    <mergeCell ref="A175:M175"/>
    <mergeCell ref="A177:M177"/>
    <mergeCell ref="K179:M179"/>
    <mergeCell ref="K181:M181"/>
    <mergeCell ref="N181:S181"/>
    <mergeCell ref="A182:S182"/>
    <mergeCell ref="N180:P180"/>
    <mergeCell ref="Q180:S180"/>
    <mergeCell ref="D195:F195"/>
    <mergeCell ref="I195:J195"/>
    <mergeCell ref="A189:B190"/>
    <mergeCell ref="C189:S190"/>
    <mergeCell ref="D191:F191"/>
    <mergeCell ref="H191:J191"/>
    <mergeCell ref="D193:F193"/>
    <mergeCell ref="H193:J193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4" manualBreakCount="4">
    <brk id="43" max="18" man="1"/>
    <brk id="87" max="18" man="1"/>
    <brk id="121" max="18" man="1"/>
    <brk id="1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2020-06-22T08:56:09Z</cp:lastPrinted>
  <dcterms:created xsi:type="dcterms:W3CDTF">2015-02-26T06:49:18Z</dcterms:created>
  <dcterms:modified xsi:type="dcterms:W3CDTF">2021-11-03T08:36:05Z</dcterms:modified>
  <cp:category/>
  <cp:version/>
  <cp:contentType/>
  <cp:contentStatus/>
</cp:coreProperties>
</file>